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filterPrivacy="1" codeName="ThisWorkbook" autoCompressPictures="0"/>
  <xr:revisionPtr revIDLastSave="0" documentId="13_ncr:1_{2EDB1C60-0678-4D88-AC7C-1784C4DBA049}" xr6:coauthVersionLast="47" xr6:coauthVersionMax="47" xr10:uidLastSave="{00000000-0000-0000-0000-000000000000}"/>
  <bookViews>
    <workbookView xWindow="-108" yWindow="-108" windowWidth="23256" windowHeight="12456" tabRatio="789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月" sheetId="26" r:id="rId6"/>
    <sheet name="7 月" sheetId="20" r:id="rId7"/>
    <sheet name="8 月" sheetId="21" r:id="rId8"/>
    <sheet name="9 月" sheetId="22" r:id="rId9"/>
    <sheet name="10 月" sheetId="23" r:id="rId10"/>
    <sheet name="11 月" sheetId="24" r:id="rId11"/>
    <sheet name="１２月" sheetId="25" r:id="rId12"/>
  </sheets>
  <definedNames>
    <definedName name="CalendarYear">'1 月'!$K$8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'１２月'!$B$3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 localSheetId="5">'6月'!#REF!</definedName>
    <definedName name="ColumnTitleRegion1..H12.5">'5 月'!$B$3</definedName>
    <definedName name="ColumnTitleRegion1..H12.6">#REF!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'１２月'!$B$3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 localSheetId="5">'6月'!#REF!</definedName>
    <definedName name="ColumnTitleRegion2..C14.5">'5 月'!$B$3</definedName>
    <definedName name="ColumnTitleRegion2..C14.6">#REF!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月'!$B$1:$H$33</definedName>
    <definedName name="_xlnm.Print_Area" localSheetId="9">'10 月'!$A:$I</definedName>
    <definedName name="_xlnm.Print_Area" localSheetId="10">'11 月'!$A:$I</definedName>
    <definedName name="_xlnm.Print_Area" localSheetId="11">'１２月'!$A:$I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'6月'!$A:$I</definedName>
    <definedName name="_xlnm.Print_Area" localSheetId="6">'7 月'!$A:$I</definedName>
    <definedName name="_xlnm.Print_Area" localSheetId="7">'8 月'!$A:$I</definedName>
    <definedName name="_xlnm.Print_Area" localSheetId="8">'9 月'!$A:$I</definedName>
    <definedName name="RowTitleRegion1..K3">'1 月'!$K$4</definedName>
    <definedName name="週の始まり">'1 月'!$L$8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9" i="26" l="1" a="1"/>
  <c r="C29" i="26" s="1"/>
  <c r="B24" i="26" a="1"/>
  <c r="C24" i="26" s="1"/>
  <c r="B19" i="26" a="1"/>
  <c r="C19" i="26" s="1"/>
  <c r="B14" i="26" a="1"/>
  <c r="C14" i="26" s="1"/>
  <c r="B9" i="26" a="1"/>
  <c r="C9" i="26" s="1"/>
  <c r="B4" i="26" a="1"/>
  <c r="C4" i="26" s="1"/>
  <c r="C3" i="26" s="1"/>
  <c r="B3" i="26"/>
  <c r="B2" i="26"/>
  <c r="D4" i="26" l="1"/>
  <c r="D3" i="26" s="1"/>
  <c r="D9" i="26"/>
  <c r="D14" i="26"/>
  <c r="D19" i="26"/>
  <c r="D24" i="26"/>
  <c r="E4" i="26"/>
  <c r="E3" i="26" s="1"/>
  <c r="E9" i="26"/>
  <c r="E14" i="26"/>
  <c r="E19" i="26"/>
  <c r="E24" i="26"/>
  <c r="F4" i="26"/>
  <c r="F3" i="26" s="1"/>
  <c r="F9" i="26"/>
  <c r="F14" i="26"/>
  <c r="F19" i="26"/>
  <c r="F24" i="26"/>
  <c r="G4" i="26"/>
  <c r="G3" i="26" s="1"/>
  <c r="G9" i="26"/>
  <c r="G14" i="26"/>
  <c r="G19" i="26"/>
  <c r="G24" i="26"/>
  <c r="H4" i="26"/>
  <c r="H3" i="26" s="1"/>
  <c r="H9" i="26"/>
  <c r="H14" i="26"/>
  <c r="H19" i="26"/>
  <c r="H24" i="26"/>
  <c r="B4" i="26"/>
  <c r="B9" i="26"/>
  <c r="B14" i="26"/>
  <c r="B19" i="26"/>
  <c r="B24" i="26"/>
  <c r="B29" i="26"/>
  <c r="B2" i="25" l="1"/>
  <c r="B2" i="24"/>
  <c r="B2" i="23"/>
  <c r="B2" i="22"/>
  <c r="B2" i="21"/>
  <c r="B2" i="20"/>
  <c r="B2" i="18"/>
  <c r="B2" i="17"/>
  <c r="B2" i="16"/>
  <c r="B2" i="14"/>
  <c r="B2" i="15"/>
  <c r="B29" i="15" a="1"/>
  <c r="B29" i="15" s="1"/>
  <c r="B24" i="15" a="1"/>
  <c r="B19" i="15" a="1"/>
  <c r="B14" i="15" a="1"/>
  <c r="B9" i="15" a="1"/>
  <c r="B4" i="15" a="1"/>
  <c r="B29" i="16" a="1"/>
  <c r="C29" i="16" s="1"/>
  <c r="B24" i="16" a="1"/>
  <c r="G24" i="16" s="1"/>
  <c r="B19" i="16" a="1"/>
  <c r="G19" i="16" s="1"/>
  <c r="B14" i="16" a="1"/>
  <c r="G14" i="16" s="1"/>
  <c r="B9" i="16" a="1"/>
  <c r="G9" i="16" s="1"/>
  <c r="B4" i="16" a="1"/>
  <c r="G4" i="16" s="1"/>
  <c r="G3" i="16" s="1"/>
  <c r="B29" i="17" a="1"/>
  <c r="B29" i="17" s="1"/>
  <c r="B24" i="17" a="1"/>
  <c r="C24" i="17" s="1"/>
  <c r="B19" i="17" a="1"/>
  <c r="C19" i="17" s="1"/>
  <c r="B14" i="17" a="1"/>
  <c r="G14" i="17" s="1"/>
  <c r="B9" i="17" a="1"/>
  <c r="G9" i="17" s="1"/>
  <c r="B4" i="17" a="1"/>
  <c r="G4" i="17" s="1"/>
  <c r="G3" i="17" s="1"/>
  <c r="B29" i="18" a="1"/>
  <c r="C29" i="18" s="1"/>
  <c r="B24" i="18" a="1"/>
  <c r="G24" i="18" s="1"/>
  <c r="B19" i="18" a="1"/>
  <c r="G19" i="18" s="1"/>
  <c r="B14" i="18" a="1"/>
  <c r="G14" i="18" s="1"/>
  <c r="B9" i="18" a="1"/>
  <c r="G9" i="18" s="1"/>
  <c r="B4" i="18" a="1"/>
  <c r="G4" i="18" s="1"/>
  <c r="G3" i="18" s="1"/>
  <c r="B29" i="20" a="1"/>
  <c r="C29" i="20" s="1"/>
  <c r="B24" i="20" a="1"/>
  <c r="G24" i="20" s="1"/>
  <c r="B19" i="20" a="1"/>
  <c r="G19" i="20" s="1"/>
  <c r="B14" i="20" a="1"/>
  <c r="G14" i="20" s="1"/>
  <c r="B9" i="20" a="1"/>
  <c r="G9" i="20" s="1"/>
  <c r="B4" i="20" a="1"/>
  <c r="G4" i="20" s="1"/>
  <c r="G3" i="20" s="1"/>
  <c r="B29" i="21" a="1"/>
  <c r="B29" i="21" s="1"/>
  <c r="B24" i="21" a="1"/>
  <c r="G24" i="21" s="1"/>
  <c r="B19" i="21" a="1"/>
  <c r="G19" i="21" s="1"/>
  <c r="B14" i="21" a="1"/>
  <c r="G14" i="21" s="1"/>
  <c r="B9" i="21" a="1"/>
  <c r="G9" i="21" s="1"/>
  <c r="B4" i="21" a="1"/>
  <c r="G4" i="21" s="1"/>
  <c r="G3" i="21" s="1"/>
  <c r="B29" i="22" a="1"/>
  <c r="C29" i="22" s="1"/>
  <c r="B24" i="22" a="1"/>
  <c r="G24" i="22" s="1"/>
  <c r="B19" i="22" a="1"/>
  <c r="G19" i="22" s="1"/>
  <c r="B14" i="22" a="1"/>
  <c r="G14" i="22" s="1"/>
  <c r="B9" i="22" a="1"/>
  <c r="G9" i="22" s="1"/>
  <c r="B4" i="22" a="1"/>
  <c r="G4" i="22" s="1"/>
  <c r="G3" i="22" s="1"/>
  <c r="B29" i="23" a="1"/>
  <c r="C29" i="23" s="1"/>
  <c r="B24" i="23" a="1"/>
  <c r="G24" i="23" s="1"/>
  <c r="B19" i="23" a="1"/>
  <c r="G19" i="23" s="1"/>
  <c r="B14" i="23" a="1"/>
  <c r="G14" i="23" s="1"/>
  <c r="B9" i="23" a="1"/>
  <c r="G9" i="23" s="1"/>
  <c r="B4" i="23" a="1"/>
  <c r="G4" i="23" s="1"/>
  <c r="G3" i="23" s="1"/>
  <c r="B29" i="24" a="1"/>
  <c r="C29" i="24" s="1"/>
  <c r="B24" i="24" a="1"/>
  <c r="G24" i="24" s="1"/>
  <c r="B19" i="24" a="1"/>
  <c r="G19" i="24" s="1"/>
  <c r="B14" i="24" a="1"/>
  <c r="G14" i="24" s="1"/>
  <c r="B9" i="24" a="1"/>
  <c r="G9" i="24" s="1"/>
  <c r="B4" i="24" a="1"/>
  <c r="G4" i="24" s="1"/>
  <c r="G3" i="24" s="1"/>
  <c r="B29" i="25" a="1"/>
  <c r="C29" i="25" s="1"/>
  <c r="B24" i="25" a="1"/>
  <c r="G24" i="25" s="1"/>
  <c r="B19" i="25" a="1"/>
  <c r="G19" i="25" s="1"/>
  <c r="B14" i="25" a="1"/>
  <c r="G14" i="25" s="1"/>
  <c r="B9" i="25" a="1"/>
  <c r="G9" i="25" s="1"/>
  <c r="B4" i="25" a="1"/>
  <c r="G4" i="25" s="1"/>
  <c r="G3" i="25" s="1"/>
  <c r="B29" i="14" a="1"/>
  <c r="C29" i="14" s="1"/>
  <c r="B24" i="14" a="1"/>
  <c r="G24" i="14" s="1"/>
  <c r="B19" i="14" a="1"/>
  <c r="G19" i="14" s="1"/>
  <c r="B14" i="14" a="1"/>
  <c r="G14" i="14" s="1"/>
  <c r="B9" i="14" a="1"/>
  <c r="G9" i="14" s="1"/>
  <c r="B4" i="14" a="1"/>
  <c r="G4" i="14" s="1"/>
  <c r="G3" i="14" s="1"/>
  <c r="D9" i="20" l="1"/>
  <c r="D14" i="18"/>
  <c r="B14" i="22"/>
  <c r="B19" i="24"/>
  <c r="D19" i="24"/>
  <c r="B19" i="22"/>
  <c r="H14" i="18"/>
  <c r="H19" i="24"/>
  <c r="D19" i="22"/>
  <c r="B4" i="18"/>
  <c r="H19" i="22"/>
  <c r="D4" i="18"/>
  <c r="D3" i="18" s="1"/>
  <c r="D19" i="18"/>
  <c r="B29" i="16"/>
  <c r="F4" i="18"/>
  <c r="F3" i="18" s="1"/>
  <c r="F9" i="22"/>
  <c r="H4" i="18"/>
  <c r="H3" i="18" s="1"/>
  <c r="D4" i="16"/>
  <c r="D3" i="16" s="1"/>
  <c r="B14" i="24"/>
  <c r="D14" i="22"/>
  <c r="D24" i="22"/>
  <c r="B9" i="18"/>
  <c r="H19" i="18"/>
  <c r="G19" i="17"/>
  <c r="D14" i="24"/>
  <c r="H24" i="24"/>
  <c r="F14" i="22"/>
  <c r="H24" i="22"/>
  <c r="F24" i="20"/>
  <c r="D9" i="18"/>
  <c r="F19" i="16"/>
  <c r="F14" i="24"/>
  <c r="D4" i="22"/>
  <c r="D3" i="22" s="1"/>
  <c r="H14" i="22"/>
  <c r="D4" i="20"/>
  <c r="D3" i="20" s="1"/>
  <c r="H9" i="18"/>
  <c r="D24" i="18"/>
  <c r="G24" i="17"/>
  <c r="H14" i="24"/>
  <c r="H4" i="20"/>
  <c r="H3" i="20" s="1"/>
  <c r="B29" i="20"/>
  <c r="B24" i="16"/>
  <c r="B9" i="22"/>
  <c r="F9" i="24"/>
  <c r="F4" i="24"/>
  <c r="F3" i="24" s="1"/>
  <c r="F19" i="20"/>
  <c r="F14" i="16"/>
  <c r="F14" i="14"/>
  <c r="B24" i="14"/>
  <c r="H4" i="24"/>
  <c r="H3" i="24" s="1"/>
  <c r="F4" i="22"/>
  <c r="F3" i="22" s="1"/>
  <c r="F4" i="20"/>
  <c r="F3" i="20" s="1"/>
  <c r="B14" i="20"/>
  <c r="H19" i="20"/>
  <c r="F19" i="18"/>
  <c r="B29" i="18"/>
  <c r="C14" i="17"/>
  <c r="B9" i="16"/>
  <c r="H14" i="16"/>
  <c r="D24" i="16"/>
  <c r="H4" i="14"/>
  <c r="H3" i="14" s="1"/>
  <c r="D14" i="14"/>
  <c r="B9" i="14"/>
  <c r="H14" i="14"/>
  <c r="D24" i="14"/>
  <c r="B24" i="24"/>
  <c r="B24" i="22"/>
  <c r="D14" i="20"/>
  <c r="B14" i="18"/>
  <c r="C29" i="17"/>
  <c r="D9" i="16"/>
  <c r="F24" i="16"/>
  <c r="F24" i="14"/>
  <c r="B9" i="24"/>
  <c r="D24" i="24"/>
  <c r="F14" i="20"/>
  <c r="B24" i="20"/>
  <c r="C4" i="17"/>
  <c r="C3" i="17" s="1"/>
  <c r="F9" i="16"/>
  <c r="B19" i="16"/>
  <c r="H24" i="16"/>
  <c r="F9" i="14"/>
  <c r="B19" i="14"/>
  <c r="H24" i="14"/>
  <c r="D9" i="24"/>
  <c r="F24" i="24"/>
  <c r="D9" i="22"/>
  <c r="F24" i="22"/>
  <c r="B9" i="20"/>
  <c r="H14" i="20"/>
  <c r="D24" i="20"/>
  <c r="F14" i="18"/>
  <c r="B24" i="18"/>
  <c r="B4" i="16"/>
  <c r="H9" i="16"/>
  <c r="D19" i="16"/>
  <c r="F19" i="14"/>
  <c r="B29" i="14"/>
  <c r="B4" i="24"/>
  <c r="H9" i="24"/>
  <c r="H9" i="22"/>
  <c r="F9" i="20"/>
  <c r="B19" i="20"/>
  <c r="H24" i="20"/>
  <c r="F24" i="18"/>
  <c r="C9" i="17"/>
  <c r="F4" i="16"/>
  <c r="F3" i="16" s="1"/>
  <c r="B14" i="16"/>
  <c r="H19" i="16"/>
  <c r="D9" i="14"/>
  <c r="B4" i="14"/>
  <c r="H9" i="14"/>
  <c r="D19" i="14"/>
  <c r="D4" i="14"/>
  <c r="D3" i="14" s="1"/>
  <c r="F4" i="14"/>
  <c r="F3" i="14" s="1"/>
  <c r="B14" i="14"/>
  <c r="H19" i="14"/>
  <c r="D4" i="24"/>
  <c r="D3" i="24" s="1"/>
  <c r="F19" i="24"/>
  <c r="B29" i="24"/>
  <c r="B4" i="22"/>
  <c r="F19" i="22"/>
  <c r="B29" i="22"/>
  <c r="B4" i="20"/>
  <c r="H9" i="20"/>
  <c r="D19" i="20"/>
  <c r="F9" i="18"/>
  <c r="B19" i="18"/>
  <c r="H24" i="18"/>
  <c r="H4" i="16"/>
  <c r="H3" i="16" s="1"/>
  <c r="D14" i="16"/>
  <c r="C4" i="14"/>
  <c r="C3" i="14" s="1"/>
  <c r="E4" i="14"/>
  <c r="E3" i="14" s="1"/>
  <c r="C9" i="14"/>
  <c r="E9" i="14"/>
  <c r="C14" i="14"/>
  <c r="E14" i="14"/>
  <c r="C19" i="14"/>
  <c r="E19" i="14"/>
  <c r="C24" i="14"/>
  <c r="E24" i="14"/>
  <c r="B4" i="25"/>
  <c r="D4" i="25"/>
  <c r="D3" i="25" s="1"/>
  <c r="F4" i="25"/>
  <c r="F3" i="25" s="1"/>
  <c r="H4" i="25"/>
  <c r="H3" i="25" s="1"/>
  <c r="B9" i="25"/>
  <c r="D9" i="25"/>
  <c r="F9" i="25"/>
  <c r="H9" i="25"/>
  <c r="B14" i="25"/>
  <c r="D14" i="25"/>
  <c r="F14" i="25"/>
  <c r="H14" i="25"/>
  <c r="B19" i="25"/>
  <c r="D19" i="25"/>
  <c r="F19" i="25"/>
  <c r="H19" i="25"/>
  <c r="B24" i="25"/>
  <c r="D24" i="25"/>
  <c r="F24" i="25"/>
  <c r="H24" i="25"/>
  <c r="B29" i="25"/>
  <c r="C4" i="24"/>
  <c r="C3" i="24" s="1"/>
  <c r="E4" i="24"/>
  <c r="E3" i="24" s="1"/>
  <c r="C9" i="24"/>
  <c r="E9" i="24"/>
  <c r="C14" i="24"/>
  <c r="E14" i="24"/>
  <c r="C19" i="24"/>
  <c r="E19" i="24"/>
  <c r="C24" i="24"/>
  <c r="E24" i="24"/>
  <c r="B4" i="23"/>
  <c r="D4" i="23"/>
  <c r="D3" i="23" s="1"/>
  <c r="F4" i="23"/>
  <c r="F3" i="23" s="1"/>
  <c r="H4" i="23"/>
  <c r="H3" i="23" s="1"/>
  <c r="B9" i="23"/>
  <c r="D9" i="23"/>
  <c r="F9" i="23"/>
  <c r="H9" i="23"/>
  <c r="B14" i="23"/>
  <c r="D14" i="23"/>
  <c r="F14" i="23"/>
  <c r="H14" i="23"/>
  <c r="B19" i="23"/>
  <c r="D19" i="23"/>
  <c r="F19" i="23"/>
  <c r="H19" i="23"/>
  <c r="B24" i="23"/>
  <c r="D24" i="23"/>
  <c r="F24" i="23"/>
  <c r="H24" i="23"/>
  <c r="B29" i="23"/>
  <c r="C4" i="22"/>
  <c r="C3" i="22" s="1"/>
  <c r="E4" i="22"/>
  <c r="E3" i="22" s="1"/>
  <c r="H4" i="22"/>
  <c r="H3" i="22" s="1"/>
  <c r="C4" i="21"/>
  <c r="C3" i="21" s="1"/>
  <c r="C9" i="21"/>
  <c r="C14" i="21"/>
  <c r="C19" i="21"/>
  <c r="C24" i="21"/>
  <c r="C4" i="25"/>
  <c r="C3" i="25" s="1"/>
  <c r="E4" i="25"/>
  <c r="E3" i="25" s="1"/>
  <c r="C9" i="25"/>
  <c r="E9" i="25"/>
  <c r="C14" i="25"/>
  <c r="E14" i="25"/>
  <c r="C19" i="25"/>
  <c r="E19" i="25"/>
  <c r="C24" i="25"/>
  <c r="E24" i="25"/>
  <c r="C4" i="23"/>
  <c r="C3" i="23" s="1"/>
  <c r="E4" i="23"/>
  <c r="E3" i="23" s="1"/>
  <c r="C9" i="23"/>
  <c r="E9" i="23"/>
  <c r="C14" i="23"/>
  <c r="E14" i="23"/>
  <c r="C19" i="23"/>
  <c r="E19" i="23"/>
  <c r="C24" i="23"/>
  <c r="E24" i="23"/>
  <c r="H4" i="21"/>
  <c r="H3" i="21" s="1"/>
  <c r="F4" i="21"/>
  <c r="F3" i="21" s="1"/>
  <c r="D4" i="21"/>
  <c r="D3" i="21" s="1"/>
  <c r="B4" i="21"/>
  <c r="E4" i="21"/>
  <c r="E3" i="21" s="1"/>
  <c r="H9" i="21"/>
  <c r="F9" i="21"/>
  <c r="D9" i="21"/>
  <c r="B9" i="21"/>
  <c r="E9" i="21"/>
  <c r="H14" i="21"/>
  <c r="F14" i="21"/>
  <c r="D14" i="21"/>
  <c r="B14" i="21"/>
  <c r="E14" i="21"/>
  <c r="H19" i="21"/>
  <c r="F19" i="21"/>
  <c r="D19" i="21"/>
  <c r="B19" i="21"/>
  <c r="E19" i="21"/>
  <c r="H24" i="21"/>
  <c r="F24" i="21"/>
  <c r="D24" i="21"/>
  <c r="B24" i="21"/>
  <c r="E24" i="21"/>
  <c r="C29" i="21"/>
  <c r="H4" i="15"/>
  <c r="H3" i="15" s="1"/>
  <c r="F4" i="15"/>
  <c r="F3" i="15" s="1"/>
  <c r="D4" i="15"/>
  <c r="D3" i="15" s="1"/>
  <c r="B4" i="15"/>
  <c r="E4" i="15"/>
  <c r="E3" i="15" s="1"/>
  <c r="H9" i="15"/>
  <c r="F9" i="15"/>
  <c r="D9" i="15"/>
  <c r="B9" i="15"/>
  <c r="E9" i="15"/>
  <c r="H14" i="15"/>
  <c r="F14" i="15"/>
  <c r="D14" i="15"/>
  <c r="B14" i="15"/>
  <c r="E14" i="15"/>
  <c r="H19" i="15"/>
  <c r="F19" i="15"/>
  <c r="D19" i="15"/>
  <c r="B19" i="15"/>
  <c r="E19" i="15"/>
  <c r="H24" i="15"/>
  <c r="F24" i="15"/>
  <c r="D24" i="15"/>
  <c r="B24" i="15"/>
  <c r="E24" i="15"/>
  <c r="C9" i="22"/>
  <c r="E9" i="22"/>
  <c r="C14" i="22"/>
  <c r="E14" i="22"/>
  <c r="C19" i="22"/>
  <c r="E19" i="22"/>
  <c r="C24" i="22"/>
  <c r="E24" i="22"/>
  <c r="C4" i="20"/>
  <c r="C3" i="20" s="1"/>
  <c r="E4" i="20"/>
  <c r="E3" i="20" s="1"/>
  <c r="C9" i="20"/>
  <c r="E9" i="20"/>
  <c r="C14" i="20"/>
  <c r="E14" i="20"/>
  <c r="C19" i="20"/>
  <c r="E19" i="20"/>
  <c r="C24" i="20"/>
  <c r="E24" i="20"/>
  <c r="H4" i="17"/>
  <c r="H3" i="17" s="1"/>
  <c r="F4" i="17"/>
  <c r="F3" i="17" s="1"/>
  <c r="D4" i="17"/>
  <c r="D3" i="17" s="1"/>
  <c r="B4" i="17"/>
  <c r="E4" i="17"/>
  <c r="E3" i="17" s="1"/>
  <c r="H9" i="17"/>
  <c r="F9" i="17"/>
  <c r="D9" i="17"/>
  <c r="B9" i="17"/>
  <c r="E9" i="17"/>
  <c r="H14" i="17"/>
  <c r="F14" i="17"/>
  <c r="D14" i="17"/>
  <c r="B14" i="17"/>
  <c r="E14" i="17"/>
  <c r="H19" i="17"/>
  <c r="F19" i="17"/>
  <c r="D19" i="17"/>
  <c r="B19" i="17"/>
  <c r="E19" i="17"/>
  <c r="H24" i="17"/>
  <c r="F24" i="17"/>
  <c r="D24" i="17"/>
  <c r="B24" i="17"/>
  <c r="E24" i="17"/>
  <c r="C4" i="15"/>
  <c r="C3" i="15" s="1"/>
  <c r="G4" i="15"/>
  <c r="G3" i="15" s="1"/>
  <c r="C9" i="15"/>
  <c r="G9" i="15"/>
  <c r="C14" i="15"/>
  <c r="G14" i="15"/>
  <c r="C19" i="15"/>
  <c r="G19" i="15"/>
  <c r="C24" i="15"/>
  <c r="G24" i="15"/>
  <c r="C29" i="15"/>
  <c r="C4" i="18"/>
  <c r="C3" i="18" s="1"/>
  <c r="E4" i="18"/>
  <c r="E3" i="18" s="1"/>
  <c r="C9" i="18"/>
  <c r="E9" i="18"/>
  <c r="C14" i="18"/>
  <c r="E14" i="18"/>
  <c r="C19" i="18"/>
  <c r="E19" i="18"/>
  <c r="C24" i="18"/>
  <c r="E24" i="18"/>
  <c r="C4" i="16"/>
  <c r="C3" i="16" s="1"/>
  <c r="E4" i="16"/>
  <c r="E3" i="16" s="1"/>
  <c r="C9" i="16"/>
  <c r="E9" i="16"/>
  <c r="C14" i="16"/>
  <c r="E14" i="16"/>
  <c r="C19" i="16"/>
  <c r="E19" i="16"/>
  <c r="C24" i="16"/>
  <c r="E24" i="16"/>
  <c r="B3" i="24"/>
  <c r="B3" i="23"/>
  <c r="B3" i="22"/>
  <c r="B3" i="21"/>
  <c r="B3" i="20"/>
  <c r="B3" i="18" l="1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<sst xmlns="http://schemas.openxmlformats.org/spreadsheetml/2006/main" count="876" uniqueCount="427">
  <si>
    <t>メモ</t>
  </si>
  <si>
    <t xml:space="preserve"> </t>
  </si>
  <si>
    <t>予定表の設定</t>
  </si>
  <si>
    <t>年</t>
  </si>
  <si>
    <t>週の始まり</t>
  </si>
  <si>
    <t>日曜日</t>
  </si>
  <si>
    <t>クリーンアップ</t>
    <phoneticPr fontId="33"/>
  </si>
  <si>
    <t>～プロが教える～</t>
    <rPh sb="4" eb="5">
      <t>オシ</t>
    </rPh>
    <phoneticPr fontId="33"/>
  </si>
  <si>
    <t>ヨガ（大橋より）10：30～</t>
    <rPh sb="3" eb="5">
      <t>オオハシ</t>
    </rPh>
    <phoneticPr fontId="33"/>
  </si>
  <si>
    <t>ニュースピックアップ（大橋北）</t>
    <rPh sb="11" eb="13">
      <t>オオハシ</t>
    </rPh>
    <rPh sb="13" eb="14">
      <t>キタ</t>
    </rPh>
    <phoneticPr fontId="33"/>
  </si>
  <si>
    <t>13：15～</t>
    <phoneticPr fontId="33"/>
  </si>
  <si>
    <t>P検試験日</t>
    <rPh sb="1" eb="2">
      <t>ケン</t>
    </rPh>
    <rPh sb="2" eb="5">
      <t>シケンビ</t>
    </rPh>
    <phoneticPr fontId="33"/>
  </si>
  <si>
    <t>ウオーキング</t>
    <phoneticPr fontId="33"/>
  </si>
  <si>
    <t>ヨガ（藤崎より）10：30～</t>
    <rPh sb="3" eb="5">
      <t>フジサキ</t>
    </rPh>
    <phoneticPr fontId="33"/>
  </si>
  <si>
    <t>イベント企画会議</t>
    <rPh sb="4" eb="6">
      <t>キカク</t>
    </rPh>
    <rPh sb="6" eb="8">
      <t>カイギ</t>
    </rPh>
    <phoneticPr fontId="33"/>
  </si>
  <si>
    <t>利用者さんイベント</t>
    <rPh sb="0" eb="3">
      <t>リヨウシャ</t>
    </rPh>
    <phoneticPr fontId="33"/>
  </si>
  <si>
    <t>色彩
試験日</t>
    <rPh sb="0" eb="2">
      <t>シキサイ</t>
    </rPh>
    <rPh sb="3" eb="5">
      <t>シケン</t>
    </rPh>
    <rPh sb="5" eb="6">
      <t>ヒ</t>
    </rPh>
    <phoneticPr fontId="33"/>
  </si>
  <si>
    <t>※イベントは変更になる場合もありますのでご了承ください</t>
    <phoneticPr fontId="33"/>
  </si>
  <si>
    <t>１０：１５～</t>
    <phoneticPr fontId="33"/>
  </si>
  <si>
    <t>レジンクラフト(舘)</t>
    <rPh sb="8" eb="9">
      <t>タチ</t>
    </rPh>
    <phoneticPr fontId="33"/>
  </si>
  <si>
    <t>１３：１５～</t>
    <phoneticPr fontId="33"/>
  </si>
  <si>
    <t>hh</t>
    <phoneticPr fontId="33"/>
  </si>
  <si>
    <t>※イベントは変更になる場合もありますのでご了承ください</t>
  </si>
  <si>
    <t>コミュニケーションスキル</t>
    <phoneticPr fontId="33"/>
  </si>
  <si>
    <t>体力づくり</t>
    <rPh sb="0" eb="2">
      <t>タイリョク</t>
    </rPh>
    <phoneticPr fontId="33"/>
  </si>
  <si>
    <t>リフレッシュ</t>
    <phoneticPr fontId="33"/>
  </si>
  <si>
    <t>13:15～</t>
    <phoneticPr fontId="33"/>
  </si>
  <si>
    <t>スキルアップ</t>
    <phoneticPr fontId="33"/>
  </si>
  <si>
    <t>１０：30～</t>
    <phoneticPr fontId="33"/>
  </si>
  <si>
    <r>
      <t>ヨガ（大橋）</t>
    </r>
    <r>
      <rPr>
        <b/>
        <sz val="14"/>
        <color theme="1"/>
        <rFont val="Meiryo UI"/>
        <family val="3"/>
        <charset val="128"/>
      </rPr>
      <t>10：30～</t>
    </r>
    <rPh sb="3" eb="5">
      <t>オオハシ</t>
    </rPh>
    <phoneticPr fontId="33"/>
  </si>
  <si>
    <t>職員イベント</t>
    <rPh sb="0" eb="2">
      <t>ショクイン</t>
    </rPh>
    <phoneticPr fontId="33"/>
  </si>
  <si>
    <r>
      <t>ウクレレ演奏会</t>
    </r>
    <r>
      <rPr>
        <b/>
        <sz val="14"/>
        <color rgb="FFFF0000"/>
        <rFont val="Meiryo UI"/>
        <family val="3"/>
        <charset val="128"/>
      </rPr>
      <t>♬</t>
    </r>
    <rPh sb="4" eb="7">
      <t>エンソウカイ</t>
    </rPh>
    <phoneticPr fontId="33"/>
  </si>
  <si>
    <r>
      <t>ぺ</t>
    </r>
    <r>
      <rPr>
        <b/>
        <sz val="14"/>
        <color rgb="FF00B0F0"/>
        <rFont val="Meiryo UI"/>
        <family val="3"/>
        <charset val="128"/>
      </rPr>
      <t>ーパークラフト</t>
    </r>
    <phoneticPr fontId="33"/>
  </si>
  <si>
    <r>
      <rPr>
        <b/>
        <sz val="16"/>
        <color rgb="FFFF0000"/>
        <rFont val="Meiryo UI"/>
        <family val="3"/>
        <charset val="128"/>
      </rPr>
      <t>人気❣</t>
    </r>
    <r>
      <rPr>
        <b/>
        <sz val="14"/>
        <color theme="1" tint="0.14999847407452621"/>
        <rFont val="Meiryo UI"/>
        <family val="3"/>
        <charset val="128"/>
      </rPr>
      <t>１０：１５～</t>
    </r>
    <phoneticPr fontId="33"/>
  </si>
  <si>
    <t>ZOOM参加可</t>
    <rPh sb="4" eb="6">
      <t>サンカ</t>
    </rPh>
    <rPh sb="6" eb="7">
      <t>カ</t>
    </rPh>
    <phoneticPr fontId="33"/>
  </si>
  <si>
    <t xml:space="preserve">イベント企画会議 </t>
    <rPh sb="4" eb="6">
      <t>キカク</t>
    </rPh>
    <rPh sb="6" eb="8">
      <t>カイギ</t>
    </rPh>
    <phoneticPr fontId="33"/>
  </si>
  <si>
    <r>
      <rPr>
        <b/>
        <sz val="16"/>
        <color rgb="FFFF0000"/>
        <rFont val="Meiryo UI"/>
        <family val="3"/>
        <charset val="128"/>
      </rPr>
      <t>人気❣</t>
    </r>
    <r>
      <rPr>
        <b/>
        <sz val="14"/>
        <color theme="1" tint="0.14999847407452621"/>
        <rFont val="Meiryo UI"/>
        <family val="3"/>
        <charset val="128"/>
      </rPr>
      <t>１０：１５～</t>
    </r>
    <rPh sb="0" eb="2">
      <t>ニンキ</t>
    </rPh>
    <phoneticPr fontId="33"/>
  </si>
  <si>
    <t>羊毛フェルト(舘)</t>
    <rPh sb="0" eb="2">
      <t>ヨウモウ</t>
    </rPh>
    <rPh sb="7" eb="8">
      <t>タチ</t>
    </rPh>
    <phoneticPr fontId="33"/>
  </si>
  <si>
    <t>at南体育館 ヨガ</t>
    <rPh sb="2" eb="6">
      <t>ミナミタイイクカン</t>
    </rPh>
    <phoneticPr fontId="33"/>
  </si>
  <si>
    <t>南体育館　ヨガ</t>
    <rPh sb="0" eb="4">
      <t>ミナミタイイクカン</t>
    </rPh>
    <phoneticPr fontId="33"/>
  </si>
  <si>
    <t>心理士の岡村先生の講話</t>
    <rPh sb="0" eb="3">
      <t>シンリシ</t>
    </rPh>
    <rPh sb="4" eb="8">
      <t>オカムラセンセイ</t>
    </rPh>
    <rPh sb="9" eb="11">
      <t>コウワ</t>
    </rPh>
    <phoneticPr fontId="33"/>
  </si>
  <si>
    <t>１３：００～</t>
    <phoneticPr fontId="33"/>
  </si>
  <si>
    <t>2022/10/28更新</t>
    <rPh sb="10" eb="12">
      <t>コウシン</t>
    </rPh>
    <phoneticPr fontId="33"/>
  </si>
  <si>
    <t>13:15～１４：５０</t>
    <phoneticPr fontId="1" type="noConversion"/>
  </si>
  <si>
    <t>精神科医三木先生の講話</t>
    <rPh sb="0" eb="3">
      <t>ｾｲｼﾝｶ</t>
    </rPh>
    <rPh sb="4" eb="6">
      <t>ﾐｷ</t>
    </rPh>
    <rPh sb="6" eb="8">
      <t>ｾﾝｾｲ</t>
    </rPh>
    <rPh sb="9" eb="11">
      <t>ｺｳﾜ</t>
    </rPh>
    <phoneticPr fontId="1" type="noConversion"/>
  </si>
  <si>
    <t>zoomに慣れよう！</t>
    <rPh sb="5" eb="6">
      <t>ナ</t>
    </rPh>
    <phoneticPr fontId="33"/>
  </si>
  <si>
    <t>スキルアップ</t>
  </si>
  <si>
    <t>コミュニケーションスキル</t>
  </si>
  <si>
    <t>ZOOM参加可</t>
  </si>
  <si>
    <t>体力づくり</t>
  </si>
  <si>
    <t>南体育館　ヨガ</t>
  </si>
  <si>
    <t>職員イベント</t>
  </si>
  <si>
    <t>英語であそぼう(ようこ先生)</t>
    <phoneticPr fontId="1" type="noConversion"/>
  </si>
  <si>
    <t>ヨガ（北より）10：30～</t>
    <rPh sb="3" eb="4">
      <t>キタ</t>
    </rPh>
    <phoneticPr fontId="33"/>
  </si>
  <si>
    <t>まわし読み新聞（舘/五味）</t>
    <rPh sb="3" eb="4">
      <t>ヨ</t>
    </rPh>
    <rPh sb="5" eb="7">
      <t>シンブン</t>
    </rPh>
    <rPh sb="8" eb="9">
      <t>タチ</t>
    </rPh>
    <rPh sb="10" eb="12">
      <t>ゴミ</t>
    </rPh>
    <phoneticPr fontId="33"/>
  </si>
  <si>
    <t>繋がっているよ！笑顔になろうよ</t>
    <rPh sb="0" eb="1">
      <t>ツナ</t>
    </rPh>
    <rPh sb="8" eb="10">
      <t>エガオ</t>
    </rPh>
    <phoneticPr fontId="33"/>
  </si>
  <si>
    <t>栄養講座(保田)</t>
    <rPh sb="0" eb="2">
      <t>エイヨウ</t>
    </rPh>
    <rPh sb="2" eb="4">
      <t>コウザ</t>
    </rPh>
    <rPh sb="5" eb="7">
      <t>ヤスダ</t>
    </rPh>
    <phoneticPr fontId="33"/>
  </si>
  <si>
    <t>社会貢献</t>
    <rPh sb="0" eb="4">
      <t>シャカイコウケン</t>
    </rPh>
    <phoneticPr fontId="33"/>
  </si>
  <si>
    <t>社会人のルール（蒔田）</t>
    <rPh sb="0" eb="3">
      <t>ｼｬｶｲｼﾞﾝ</t>
    </rPh>
    <rPh sb="8" eb="10">
      <t>ﾏｷﾀ</t>
    </rPh>
    <phoneticPr fontId="1" type="noConversion"/>
  </si>
  <si>
    <t>１３：30～１４：５０</t>
    <phoneticPr fontId="1" type="noConversion"/>
  </si>
  <si>
    <t>睡眠改善体操(外部講師)</t>
    <rPh sb="0" eb="6">
      <t>スイミンカイゼンタイソウ</t>
    </rPh>
    <rPh sb="7" eb="11">
      <t>ガイブコウシ</t>
    </rPh>
    <phoneticPr fontId="33"/>
  </si>
  <si>
    <t>１３：００～１５：００</t>
    <phoneticPr fontId="33"/>
  </si>
  <si>
    <t>１３：15～</t>
    <phoneticPr fontId="33"/>
  </si>
  <si>
    <t>五味さんイベント</t>
    <rPh sb="0" eb="2">
      <t>ゴミ</t>
    </rPh>
    <phoneticPr fontId="33"/>
  </si>
  <si>
    <t>2023/2/9更新</t>
    <phoneticPr fontId="1" type="noConversion"/>
  </si>
  <si>
    <t>観劇『こりゃもてんばい』</t>
    <rPh sb="0" eb="2">
      <t>カンゲキ</t>
    </rPh>
    <phoneticPr fontId="33"/>
  </si>
  <si>
    <t>13時半出発</t>
    <rPh sb="2" eb="4">
      <t>ジハン</t>
    </rPh>
    <rPh sb="4" eb="6">
      <t>シュッパツ</t>
    </rPh>
    <phoneticPr fontId="33"/>
  </si>
  <si>
    <t>私のオススメスポット（大橋）</t>
    <rPh sb="0" eb="1">
      <t>ワタシ</t>
    </rPh>
    <rPh sb="11" eb="13">
      <t>オオハシ</t>
    </rPh>
    <phoneticPr fontId="33"/>
  </si>
  <si>
    <t>メモ</t>
    <phoneticPr fontId="33"/>
  </si>
  <si>
    <t>2023/3/11更新</t>
    <phoneticPr fontId="1" type="noConversion"/>
  </si>
  <si>
    <t>毎週金曜１５時～１６時</t>
    <rPh sb="0" eb="2">
      <t>マイシュウ</t>
    </rPh>
    <rPh sb="2" eb="4">
      <t>キンヨウ</t>
    </rPh>
    <rPh sb="6" eb="7">
      <t>ジ</t>
    </rPh>
    <rPh sb="10" eb="11">
      <t>ジ</t>
    </rPh>
    <phoneticPr fontId="33"/>
  </si>
  <si>
    <r>
      <t>軽音楽練習　</t>
    </r>
    <r>
      <rPr>
        <b/>
        <sz val="12"/>
        <color rgb="FFFF0000"/>
        <rFont val="Segoe UI Symbol"/>
        <family val="2"/>
      </rPr>
      <t>🎸</t>
    </r>
    <rPh sb="0" eb="3">
      <t>ケイオンガク</t>
    </rPh>
    <rPh sb="3" eb="5">
      <t>レンシュウ</t>
    </rPh>
    <phoneticPr fontId="33"/>
  </si>
  <si>
    <t>職員紹介(鹿子島)</t>
    <rPh sb="0" eb="4">
      <t>ショクインショウカイ</t>
    </rPh>
    <rPh sb="5" eb="8">
      <t>シカコシマ</t>
    </rPh>
    <phoneticPr fontId="33"/>
  </si>
  <si>
    <r>
      <t>軽音楽部演奏会　</t>
    </r>
    <r>
      <rPr>
        <b/>
        <sz val="14"/>
        <color rgb="FFFF0000"/>
        <rFont val="Segoe UI Symbol"/>
        <family val="2"/>
      </rPr>
      <t>🎸</t>
    </r>
    <rPh sb="0" eb="3">
      <t>ケイオンガク</t>
    </rPh>
    <rPh sb="3" eb="4">
      <t>ブ</t>
    </rPh>
    <rPh sb="4" eb="7">
      <t>エンソウカイ</t>
    </rPh>
    <phoneticPr fontId="33"/>
  </si>
  <si>
    <r>
      <t>DJイベント</t>
    </r>
    <r>
      <rPr>
        <b/>
        <sz val="10"/>
        <color rgb="FF00B050"/>
        <rFont val="Meiryo UI"/>
        <family val="3"/>
        <charset val="128"/>
      </rPr>
      <t>(利用者さん）</t>
    </r>
    <r>
      <rPr>
        <b/>
        <sz val="10"/>
        <rFont val="Meiryo UI"/>
        <family val="3"/>
        <charset val="128"/>
      </rPr>
      <t>13：15～</t>
    </r>
    <rPh sb="7" eb="10">
      <t>ﾘﾖｳｼｬ</t>
    </rPh>
    <phoneticPr fontId="1" type="noConversion"/>
  </si>
  <si>
    <t>金曜日イベント出来ない時</t>
    <rPh sb="0" eb="3">
      <t>キンヨウビ</t>
    </rPh>
    <rPh sb="7" eb="9">
      <t>デキ</t>
    </rPh>
    <rPh sb="11" eb="12">
      <t>トキ</t>
    </rPh>
    <phoneticPr fontId="33"/>
  </si>
  <si>
    <t>👇</t>
    <phoneticPr fontId="33"/>
  </si>
  <si>
    <t>１3時～１5時</t>
    <rPh sb="2" eb="3">
      <t>ジ</t>
    </rPh>
    <rPh sb="6" eb="7">
      <t>ジ</t>
    </rPh>
    <phoneticPr fontId="33"/>
  </si>
  <si>
    <t>１0：15～１1：30</t>
    <phoneticPr fontId="33"/>
  </si>
  <si>
    <t>１０：１５～１５：００</t>
    <phoneticPr fontId="33"/>
  </si>
  <si>
    <t>オンライン採用説明会</t>
    <rPh sb="5" eb="10">
      <t>サイヨウセツメイカイ</t>
    </rPh>
    <phoneticPr fontId="33"/>
  </si>
  <si>
    <t>１４：００～１６：００</t>
    <phoneticPr fontId="33"/>
  </si>
  <si>
    <t>１３：１５タイピング選手権</t>
    <phoneticPr fontId="33"/>
  </si>
  <si>
    <t>SST(保田/五味)</t>
    <rPh sb="4" eb="6">
      <t>ﾔｽﾀﾞ</t>
    </rPh>
    <rPh sb="7" eb="9">
      <t>ｺﾞﾐ</t>
    </rPh>
    <phoneticPr fontId="1" type="noConversion"/>
  </si>
  <si>
    <t>雑学クイズ(鹿子島)</t>
    <rPh sb="0" eb="2">
      <t>ザツガク</t>
    </rPh>
    <rPh sb="6" eb="7">
      <t>シカ</t>
    </rPh>
    <rPh sb="7" eb="8">
      <t>コ</t>
    </rPh>
    <rPh sb="8" eb="9">
      <t>シマ</t>
    </rPh>
    <phoneticPr fontId="33"/>
  </si>
  <si>
    <t>zoomにて朝礼終礼</t>
    <phoneticPr fontId="33"/>
  </si>
  <si>
    <t>お菓子を作ろう(舘)</t>
    <rPh sb="1" eb="3">
      <t>カシ</t>
    </rPh>
    <rPh sb="4" eb="5">
      <t>ツク</t>
    </rPh>
    <rPh sb="8" eb="9">
      <t>タチ</t>
    </rPh>
    <phoneticPr fontId="33"/>
  </si>
  <si>
    <t>お腹にやさしいスープ(舘)</t>
    <rPh sb="1" eb="2">
      <t>ナカ</t>
    </rPh>
    <rPh sb="11" eb="12">
      <t>タチ</t>
    </rPh>
    <phoneticPr fontId="33"/>
  </si>
  <si>
    <t>ミュシャ展(鹿子島/利用者さん)</t>
    <rPh sb="4" eb="5">
      <t>テン</t>
    </rPh>
    <rPh sb="6" eb="7">
      <t>シカ</t>
    </rPh>
    <rPh sb="7" eb="8">
      <t>コ</t>
    </rPh>
    <rPh sb="8" eb="9">
      <t>シマ</t>
    </rPh>
    <rPh sb="10" eb="13">
      <t>リヨウシャ</t>
    </rPh>
    <phoneticPr fontId="33"/>
  </si>
  <si>
    <t>１４時～１５時</t>
    <rPh sb="2" eb="3">
      <t>ジ</t>
    </rPh>
    <rPh sb="6" eb="7">
      <t>ジ</t>
    </rPh>
    <phoneticPr fontId="33"/>
  </si>
  <si>
    <t>４月8日火曜</t>
    <rPh sb="1" eb="2">
      <t>ガツ</t>
    </rPh>
    <rPh sb="3" eb="4">
      <t>ニチ</t>
    </rPh>
    <rPh sb="4" eb="6">
      <t>カヨウ</t>
    </rPh>
    <phoneticPr fontId="33"/>
  </si>
  <si>
    <t>ジョブサポートパワー説明会</t>
    <rPh sb="10" eb="13">
      <t>セツメイカイ</t>
    </rPh>
    <phoneticPr fontId="33"/>
  </si>
  <si>
    <t>ペン立て作り(鹿子島)</t>
    <rPh sb="2" eb="3">
      <t>タ</t>
    </rPh>
    <rPh sb="4" eb="5">
      <t>ツク</t>
    </rPh>
    <rPh sb="7" eb="8">
      <t>シカ</t>
    </rPh>
    <rPh sb="8" eb="9">
      <t>コ</t>
    </rPh>
    <rPh sb="9" eb="10">
      <t>シマ</t>
    </rPh>
    <phoneticPr fontId="33"/>
  </si>
  <si>
    <t>アロマスプレー</t>
    <phoneticPr fontId="33"/>
  </si>
  <si>
    <t>１３：１５～</t>
    <phoneticPr fontId="33"/>
  </si>
  <si>
    <r>
      <t>ヨガ（ 北   ）</t>
    </r>
    <r>
      <rPr>
        <b/>
        <sz val="14"/>
        <color theme="1"/>
        <rFont val="Meiryo UI"/>
        <family val="3"/>
        <charset val="128"/>
      </rPr>
      <t>10：30～</t>
    </r>
    <rPh sb="4" eb="5">
      <t>キタ</t>
    </rPh>
    <phoneticPr fontId="33"/>
  </si>
  <si>
    <t>ヨガ（  藤崎 より）10：30～</t>
    <rPh sb="5" eb="7">
      <t>フジサキ</t>
    </rPh>
    <phoneticPr fontId="33"/>
  </si>
  <si>
    <t>ヨガ（ 北  より）10：30～</t>
    <rPh sb="4" eb="5">
      <t>キタ</t>
    </rPh>
    <phoneticPr fontId="33"/>
  </si>
  <si>
    <t>ヨガ（  大橋 より）10：30～</t>
    <rPh sb="5" eb="7">
      <t>オオハシ</t>
    </rPh>
    <phoneticPr fontId="33"/>
  </si>
  <si>
    <t>ヨガ（   大橋より）10：30～</t>
    <rPh sb="6" eb="8">
      <t>オオハシ</t>
    </rPh>
    <phoneticPr fontId="33"/>
  </si>
  <si>
    <t>英語であそぼう</t>
    <phoneticPr fontId="1" type="noConversion"/>
  </si>
  <si>
    <t>(ようこ先生)１３：１５～</t>
    <phoneticPr fontId="33"/>
  </si>
  <si>
    <t>ヨガ（  大橋より）10：30～</t>
    <rPh sb="5" eb="7">
      <t>オオハシ</t>
    </rPh>
    <phoneticPr fontId="33"/>
  </si>
  <si>
    <r>
      <t>DJイベント</t>
    </r>
    <r>
      <rPr>
        <b/>
        <sz val="10"/>
        <color rgb="FF00B050"/>
        <rFont val="Meiryo UI"/>
        <family val="3"/>
        <charset val="128"/>
      </rPr>
      <t>(利用者さん/五味）</t>
    </r>
    <rPh sb="7" eb="10">
      <t>ﾘﾖｳｼｬ</t>
    </rPh>
    <rPh sb="12" eb="15">
      <t>･ｺﾞﾐ</t>
    </rPh>
    <phoneticPr fontId="1" type="noConversion"/>
  </si>
  <si>
    <t>13：15～</t>
    <phoneticPr fontId="33"/>
  </si>
  <si>
    <t>（五味）</t>
    <rPh sb="1" eb="3">
      <t>ゴミ</t>
    </rPh>
    <phoneticPr fontId="33"/>
  </si>
  <si>
    <t>蟻の先生の講話（蒔田）</t>
    <rPh sb="0" eb="1">
      <t>アリ</t>
    </rPh>
    <rPh sb="2" eb="4">
      <t>センセイ</t>
    </rPh>
    <rPh sb="5" eb="7">
      <t>コウワ</t>
    </rPh>
    <rPh sb="8" eb="10">
      <t>マキタ</t>
    </rPh>
    <phoneticPr fontId="33"/>
  </si>
  <si>
    <t>13:15～</t>
    <phoneticPr fontId="33"/>
  </si>
  <si>
    <t>甲木さん自己紹介イベント</t>
    <rPh sb="0" eb="2">
      <t>カツキ</t>
    </rPh>
    <rPh sb="4" eb="8">
      <t>ジコショウカイ</t>
    </rPh>
    <phoneticPr fontId="33"/>
  </si>
  <si>
    <r>
      <t>ヨガ（北）</t>
    </r>
    <r>
      <rPr>
        <b/>
        <sz val="14"/>
        <color theme="1"/>
        <rFont val="Meiryo UI"/>
        <family val="3"/>
        <charset val="128"/>
      </rPr>
      <t>10：30～</t>
    </r>
    <rPh sb="3" eb="4">
      <t>キタ</t>
    </rPh>
    <rPh sb="4" eb="5">
      <t>オオキタ</t>
    </rPh>
    <phoneticPr fontId="33"/>
  </si>
  <si>
    <t>北のカフェ</t>
    <rPh sb="0" eb="1">
      <t>キタ</t>
    </rPh>
    <phoneticPr fontId="33"/>
  </si>
  <si>
    <t>ランチ　１１時00～</t>
    <rPh sb="6" eb="7">
      <t>ジ</t>
    </rPh>
    <phoneticPr fontId="33"/>
  </si>
  <si>
    <t>カラオケ１2：３０～</t>
    <phoneticPr fontId="33"/>
  </si>
  <si>
    <r>
      <t>社会人のルール</t>
    </r>
    <r>
      <rPr>
        <b/>
        <sz val="9"/>
        <color rgb="FFFF0000"/>
        <rFont val="Meiryo UI"/>
        <family val="3"/>
        <charset val="128"/>
      </rPr>
      <t>（蒔田）</t>
    </r>
    <r>
      <rPr>
        <b/>
        <sz val="10"/>
        <color rgb="FFFF0000"/>
        <rFont val="Meiryo UI"/>
        <family val="3"/>
        <charset val="128"/>
      </rPr>
      <t>１３：１５</t>
    </r>
    <rPh sb="0" eb="3">
      <t>ｼｬｶｲｼﾞﾝ</t>
    </rPh>
    <rPh sb="8" eb="10">
      <t>ﾏｷﾀ</t>
    </rPh>
    <phoneticPr fontId="1" type="noConversion"/>
  </si>
  <si>
    <t>１０：４５～出発</t>
    <rPh sb="6" eb="8">
      <t>シュッパツ</t>
    </rPh>
    <phoneticPr fontId="33"/>
  </si>
  <si>
    <t>更新　2023/4/20</t>
    <rPh sb="0" eb="2">
      <t>コウシン</t>
    </rPh>
    <phoneticPr fontId="33"/>
  </si>
  <si>
    <t>イラストイベント(松本)</t>
    <rPh sb="9" eb="11">
      <t>マツモト</t>
    </rPh>
    <phoneticPr fontId="33"/>
  </si>
  <si>
    <t>zoomに慣れよう！(浅香)</t>
    <rPh sb="5" eb="6">
      <t>ナ</t>
    </rPh>
    <rPh sb="11" eb="13">
      <t>アサカ</t>
    </rPh>
    <phoneticPr fontId="33"/>
  </si>
  <si>
    <t>更新　2023/４/29</t>
    <rPh sb="0" eb="2">
      <t>コウシン</t>
    </rPh>
    <phoneticPr fontId="33"/>
  </si>
  <si>
    <t>ウォーキング</t>
    <phoneticPr fontId="33"/>
  </si>
  <si>
    <t>繋がっているよ！
笑顔になろうよ</t>
    <rPh sb="0" eb="1">
      <t>ツナ</t>
    </rPh>
    <rPh sb="9" eb="11">
      <t>エガオ</t>
    </rPh>
    <phoneticPr fontId="33"/>
  </si>
  <si>
    <t>軽音楽練習　🎸</t>
    <rPh sb="0" eb="3">
      <t>ケイオンガク</t>
    </rPh>
    <rPh sb="3" eb="5">
      <t>レンシュウ</t>
    </rPh>
    <phoneticPr fontId="33"/>
  </si>
  <si>
    <t>睡眠改善体操
(外部講師)(甲木)</t>
    <rPh sb="0" eb="6">
      <t>スイミンカイゼンタイソウ</t>
    </rPh>
    <rPh sb="8" eb="12">
      <t>ガイブコウシ</t>
    </rPh>
    <phoneticPr fontId="33"/>
  </si>
  <si>
    <t>心理士の岡村先生の講話
(甲木)</t>
    <rPh sb="0" eb="3">
      <t>シンリシ</t>
    </rPh>
    <rPh sb="4" eb="8">
      <t>オカムラセンセイ</t>
    </rPh>
    <rPh sb="9" eb="11">
      <t>コウワ</t>
    </rPh>
    <phoneticPr fontId="33"/>
  </si>
  <si>
    <t>毎週火曜日は
ZOOM朝礼終礼です！</t>
    <rPh sb="0" eb="5">
      <t>マイシュウカヨウビ</t>
    </rPh>
    <rPh sb="11" eb="15">
      <t>チョウレイシュウレイ</t>
    </rPh>
    <phoneticPr fontId="33"/>
  </si>
  <si>
    <t>終日イベント</t>
    <rPh sb="0" eb="2">
      <t>シュウジツ</t>
    </rPh>
    <phoneticPr fontId="33"/>
  </si>
  <si>
    <t>～優しい先生の～
ヨガ大橋北(10:30～)</t>
    <rPh sb="1" eb="2">
      <t>ヤサ</t>
    </rPh>
    <rPh sb="4" eb="6">
      <t>センセイ</t>
    </rPh>
    <rPh sb="11" eb="14">
      <t>オオハシキタ</t>
    </rPh>
    <phoneticPr fontId="33"/>
  </si>
  <si>
    <t>～プロが教える～
ヨガ（藤崎より）(10:30～)</t>
    <rPh sb="4" eb="5">
      <t>オシ</t>
    </rPh>
    <phoneticPr fontId="33"/>
  </si>
  <si>
    <t>～プロが教える～
ヨガ（大橋より）(10:30～)</t>
    <rPh sb="4" eb="5">
      <t>オシ</t>
    </rPh>
    <phoneticPr fontId="33"/>
  </si>
  <si>
    <t>～優しい先生の～
ヨガ（大橋北）(10:30～)</t>
    <rPh sb="1" eb="2">
      <t>ヤサ</t>
    </rPh>
    <rPh sb="4" eb="6">
      <t>センセイ</t>
    </rPh>
    <phoneticPr fontId="33"/>
  </si>
  <si>
    <t>～プロが教える～
ヨガ（大橋より）(10:30～)</t>
    <rPh sb="4" eb="5">
      <t>オシ</t>
    </rPh>
    <rPh sb="12" eb="14">
      <t>オオハシ</t>
    </rPh>
    <phoneticPr fontId="33"/>
  </si>
  <si>
    <t>　 タイピング選手権（五味）</t>
    <phoneticPr fontId="33"/>
  </si>
  <si>
    <t>SST(保田/五味)</t>
    <phoneticPr fontId="1" type="noConversion"/>
  </si>
  <si>
    <t xml:space="preserve">    タコパーティー
(舘/利用者さん)</t>
    <rPh sb="13" eb="14">
      <t>タチ</t>
    </rPh>
    <rPh sb="15" eb="18">
      <t>リヨウシャ</t>
    </rPh>
    <phoneticPr fontId="33"/>
  </si>
  <si>
    <t>玉ねぎ畑に行こう（鹿子島）
終日イベント10：００集合</t>
    <rPh sb="0" eb="1">
      <t>タマ</t>
    </rPh>
    <rPh sb="3" eb="4">
      <t>ハタケ</t>
    </rPh>
    <rPh sb="5" eb="6">
      <t>イ</t>
    </rPh>
    <rPh sb="9" eb="10">
      <t>シカ</t>
    </rPh>
    <rPh sb="10" eb="11">
      <t>コ</t>
    </rPh>
    <rPh sb="11" eb="12">
      <t>シマ</t>
    </rPh>
    <rPh sb="14" eb="16">
      <t>シュウジツ</t>
    </rPh>
    <rPh sb="25" eb="27">
      <t>シュウゴウ</t>
    </rPh>
    <phoneticPr fontId="33"/>
  </si>
  <si>
    <t>zoomに慣れよう！(五味)</t>
    <rPh sb="5" eb="6">
      <t>ナ</t>
    </rPh>
    <rPh sb="11" eb="13">
      <t>ゴミ</t>
    </rPh>
    <phoneticPr fontId="33"/>
  </si>
  <si>
    <t>総キャリの就職説明会</t>
    <rPh sb="0" eb="1">
      <t>ソウ</t>
    </rPh>
    <rPh sb="5" eb="10">
      <t>シュウショクセツメイカイ</t>
    </rPh>
    <phoneticPr fontId="33"/>
  </si>
  <si>
    <t>日時未定</t>
    <rPh sb="0" eb="4">
      <t>ニチジミテイ</t>
    </rPh>
    <phoneticPr fontId="33"/>
  </si>
  <si>
    <t>ZOOM参加可能
イベント</t>
    <rPh sb="4" eb="7">
      <t>サンカカ</t>
    </rPh>
    <rPh sb="7" eb="8">
      <t>ノウ</t>
    </rPh>
    <phoneticPr fontId="33"/>
  </si>
  <si>
    <t>イベント色分け</t>
    <rPh sb="4" eb="6">
      <t>イロワ</t>
    </rPh>
    <phoneticPr fontId="33"/>
  </si>
  <si>
    <r>
      <t>軽音楽練習　</t>
    </r>
    <r>
      <rPr>
        <b/>
        <sz val="13"/>
        <color rgb="FFFF0000"/>
        <rFont val="游ゴシック"/>
        <family val="3"/>
        <charset val="128"/>
      </rPr>
      <t>🎸</t>
    </r>
    <rPh sb="0" eb="3">
      <t>ケイオンガク</t>
    </rPh>
    <rPh sb="3" eb="5">
      <t>レンシュウ</t>
    </rPh>
    <phoneticPr fontId="33"/>
  </si>
  <si>
    <t>精神科三木先生講話</t>
    <rPh sb="0" eb="3">
      <t>セイシンカ</t>
    </rPh>
    <rPh sb="3" eb="7">
      <t>ミキセンセイ</t>
    </rPh>
    <rPh sb="7" eb="9">
      <t>コウワ</t>
    </rPh>
    <phoneticPr fontId="33"/>
  </si>
  <si>
    <t>おすすめスポット（北）</t>
    <rPh sb="9" eb="10">
      <t>キタ</t>
    </rPh>
    <phoneticPr fontId="33"/>
  </si>
  <si>
    <t>DJイベント
（利用者さん／五味）</t>
    <phoneticPr fontId="33"/>
  </si>
  <si>
    <t>１３：３０～１４：５０</t>
    <phoneticPr fontId="33"/>
  </si>
  <si>
    <r>
      <t>軽音楽練習　</t>
    </r>
    <r>
      <rPr>
        <sz val="14"/>
        <color theme="1"/>
        <rFont val="Segoe UI Emoji"/>
        <family val="2"/>
      </rPr>
      <t>🎸</t>
    </r>
    <rPh sb="0" eb="3">
      <t>ケイオンガク</t>
    </rPh>
    <rPh sb="3" eb="5">
      <t>レンシュウ</t>
    </rPh>
    <phoneticPr fontId="33"/>
  </si>
  <si>
    <t xml:space="preserve">  コミュニケーション
ワークショップ（五味）</t>
    <rPh sb="20" eb="22">
      <t>ゴミ</t>
    </rPh>
    <phoneticPr fontId="33"/>
  </si>
  <si>
    <t xml:space="preserve">ニュースピックアップ（北）(甲木/鹿子島)
</t>
    <rPh sb="11" eb="12">
      <t>ｷﾀ</t>
    </rPh>
    <rPh sb="14" eb="16">
      <t>ｶﾂｷ</t>
    </rPh>
    <rPh sb="17" eb="18">
      <t>ｼｶ</t>
    </rPh>
    <rPh sb="18" eb="19">
      <t>ｺ</t>
    </rPh>
    <rPh sb="19" eb="20">
      <t>ｼﾏ</t>
    </rPh>
    <phoneticPr fontId="1" type="noConversion"/>
  </si>
  <si>
    <t>英語であそぼう
（ようこ先生）</t>
    <phoneticPr fontId="33"/>
  </si>
  <si>
    <t>まわしよみ新聞
（甲木/舘）</t>
    <rPh sb="5" eb="7">
      <t>シンブン</t>
    </rPh>
    <rPh sb="9" eb="11">
      <t>カツキ</t>
    </rPh>
    <rPh sb="12" eb="13">
      <t>タチ</t>
    </rPh>
    <phoneticPr fontId="33"/>
  </si>
  <si>
    <t>浅香さんイベント</t>
    <rPh sb="0" eb="2">
      <t>アサカ</t>
    </rPh>
    <phoneticPr fontId="33"/>
  </si>
  <si>
    <t>7/14・7/28 PM　松本イラストイベント</t>
    <phoneticPr fontId="33"/>
  </si>
  <si>
    <t>ルルちゃん演奏会
１３時～</t>
    <rPh sb="5" eb="8">
      <t>ｴﾝｿｳｶｲ</t>
    </rPh>
    <rPh sb="11" eb="12">
      <t>ｼﾞ</t>
    </rPh>
    <phoneticPr fontId="1" type="noConversion"/>
  </si>
  <si>
    <t>玉ねぎスープ(鹿子島)</t>
    <rPh sb="0" eb="1">
      <t>タマ</t>
    </rPh>
    <rPh sb="7" eb="8">
      <t>シカ</t>
    </rPh>
    <rPh sb="8" eb="9">
      <t>コ</t>
    </rPh>
    <rPh sb="9" eb="10">
      <t>シマ</t>
    </rPh>
    <phoneticPr fontId="33"/>
  </si>
  <si>
    <t>社会人のルール(蒔田)
１３：１５～</t>
    <rPh sb="0" eb="3">
      <t>シャカイジン</t>
    </rPh>
    <rPh sb="8" eb="10">
      <t>マキタ</t>
    </rPh>
    <phoneticPr fontId="33"/>
  </si>
  <si>
    <t>※イベントは変更になる場合も
ありますのでご了承ください</t>
    <phoneticPr fontId="33"/>
  </si>
  <si>
    <t>くるみボタン（小山）   / タコパーティ買い物(舘/利用者さん)</t>
    <rPh sb="21" eb="22">
      <t>カ</t>
    </rPh>
    <rPh sb="23" eb="24">
      <t>モノ</t>
    </rPh>
    <rPh sb="25" eb="26">
      <t>タチ</t>
    </rPh>
    <rPh sb="27" eb="30">
      <t>リヨウシャ</t>
    </rPh>
    <phoneticPr fontId="33"/>
  </si>
  <si>
    <t>ペーパークラフト</t>
    <phoneticPr fontId="33"/>
  </si>
  <si>
    <t>レジン(舘)</t>
    <rPh sb="4" eb="5">
      <t>タチ</t>
    </rPh>
    <phoneticPr fontId="33"/>
  </si>
  <si>
    <t xml:space="preserve">ニュースピックアップ（大橋）(甲木/鹿子島)
</t>
    <rPh sb="11" eb="13">
      <t>ｵｵﾊｼ</t>
    </rPh>
    <rPh sb="15" eb="17">
      <t>ｶﾂｷ</t>
    </rPh>
    <rPh sb="18" eb="19">
      <t>ｼｶ</t>
    </rPh>
    <rPh sb="19" eb="20">
      <t>ｺ</t>
    </rPh>
    <rPh sb="20" eb="21">
      <t>ｼﾏ</t>
    </rPh>
    <phoneticPr fontId="1" type="noConversion"/>
  </si>
  <si>
    <t>～プロが教える～
ヨガ（北より）(10:30～)</t>
    <rPh sb="4" eb="5">
      <t>オシ</t>
    </rPh>
    <rPh sb="12" eb="13">
      <t>キタ</t>
    </rPh>
    <phoneticPr fontId="33"/>
  </si>
  <si>
    <t>～プロが教える～
ヨガ（藤崎より）(10:30～)</t>
    <rPh sb="4" eb="5">
      <t>オシ</t>
    </rPh>
    <rPh sb="12" eb="14">
      <t>フジサキ</t>
    </rPh>
    <phoneticPr fontId="33"/>
  </si>
  <si>
    <t>おすすめスポット（大橋）</t>
    <rPh sb="9" eb="11">
      <t>オオハシ</t>
    </rPh>
    <phoneticPr fontId="33"/>
  </si>
  <si>
    <r>
      <rPr>
        <b/>
        <sz val="12"/>
        <color rgb="FF00B050"/>
        <rFont val="游ゴシック"/>
        <family val="3"/>
        <charset val="128"/>
      </rPr>
      <t>ペーパークラフト</t>
    </r>
    <r>
      <rPr>
        <sz val="10"/>
        <color theme="1"/>
        <rFont val="游ゴシック"/>
        <family val="3"/>
        <charset val="128"/>
      </rPr>
      <t xml:space="preserve">
利用者さんによるDJイベント</t>
    </r>
    <rPh sb="9" eb="12">
      <t>リヨウシャ</t>
    </rPh>
    <phoneticPr fontId="33"/>
  </si>
  <si>
    <t>アロマストーン(舘)</t>
    <rPh sb="8" eb="9">
      <t>タチ</t>
    </rPh>
    <phoneticPr fontId="33"/>
  </si>
  <si>
    <t>フレンチトーストを作ろう(舘)</t>
    <rPh sb="9" eb="10">
      <t>ツク</t>
    </rPh>
    <rPh sb="13" eb="14">
      <t>タチ</t>
    </rPh>
    <phoneticPr fontId="33"/>
  </si>
  <si>
    <t xml:space="preserve">  コミュニケーション
ゲーム（五味）</t>
    <rPh sb="16" eb="18">
      <t>ゴミ</t>
    </rPh>
    <phoneticPr fontId="33"/>
  </si>
  <si>
    <t xml:space="preserve">  思い出箱（鹿子島）</t>
    <rPh sb="2" eb="3">
      <t>オモ</t>
    </rPh>
    <rPh sb="4" eb="6">
      <t>デハコ</t>
    </rPh>
    <rPh sb="7" eb="8">
      <t>シカ</t>
    </rPh>
    <rPh sb="8" eb="9">
      <t>コ</t>
    </rPh>
    <rPh sb="9" eb="10">
      <t>シマ</t>
    </rPh>
    <phoneticPr fontId="33"/>
  </si>
  <si>
    <t>お菓子を作ろう(志賀)</t>
    <rPh sb="1" eb="3">
      <t>カシ</t>
    </rPh>
    <rPh sb="4" eb="5">
      <t>ツク</t>
    </rPh>
    <rPh sb="8" eb="10">
      <t>シガ</t>
    </rPh>
    <phoneticPr fontId="33"/>
  </si>
  <si>
    <t>刺し子(舘)</t>
    <rPh sb="0" eb="1">
      <t>サ</t>
    </rPh>
    <rPh sb="2" eb="3">
      <t>コ</t>
    </rPh>
    <rPh sb="4" eb="5">
      <t>タチ</t>
    </rPh>
    <phoneticPr fontId="33"/>
  </si>
  <si>
    <r>
      <t>繋がっているよ　</t>
    </r>
    <r>
      <rPr>
        <b/>
        <sz val="10"/>
        <color rgb="FF00B050"/>
        <rFont val="Meiryo UI"/>
        <family val="3"/>
        <charset val="128"/>
      </rPr>
      <t>１３：００～</t>
    </r>
    <rPh sb="0" eb="1">
      <t>ツナ</t>
    </rPh>
    <phoneticPr fontId="33"/>
  </si>
  <si>
    <t>DJイベント
（利用者さん）</t>
    <phoneticPr fontId="33"/>
  </si>
  <si>
    <r>
      <rPr>
        <sz val="15"/>
        <color rgb="FFFF0000"/>
        <rFont val="游ゴシック"/>
        <family val="3"/>
        <charset val="128"/>
      </rPr>
      <t>更新</t>
    </r>
    <r>
      <rPr>
        <b/>
        <sz val="15"/>
        <color rgb="FFFF0000"/>
        <rFont val="游ゴシック"/>
        <family val="3"/>
        <charset val="128"/>
      </rPr>
      <t>　2023/6/27</t>
    </r>
    <rPh sb="0" eb="2">
      <t>コウシン</t>
    </rPh>
    <phoneticPr fontId="33"/>
  </si>
  <si>
    <t>夏祭り</t>
    <rPh sb="0" eb="2">
      <t>ナツマツ</t>
    </rPh>
    <phoneticPr fontId="33"/>
  </si>
  <si>
    <t xml:space="preserve">  コミュニケーションワークショップ（五味）１２：４５～</t>
    <rPh sb="19" eb="21">
      <t>ゴミ</t>
    </rPh>
    <phoneticPr fontId="33"/>
  </si>
  <si>
    <t>SST(保田/五味/舘)
１２：４５～</t>
    <rPh sb="10" eb="11">
      <t>ﾀﾁ</t>
    </rPh>
    <phoneticPr fontId="1" type="noConversion"/>
  </si>
  <si>
    <t>～プロが教える～
ヨガ（藤崎より）(10:30～)</t>
    <phoneticPr fontId="33"/>
  </si>
  <si>
    <t>～プロが教える～
ヨガ（大橋北より）(10:30～)</t>
    <rPh sb="12" eb="15">
      <t>オオハシキタ</t>
    </rPh>
    <phoneticPr fontId="33"/>
  </si>
  <si>
    <t>～プロが教える～
ヨガ（大橋より）(10:30～)</t>
    <rPh sb="12" eb="14">
      <t>オオハシ</t>
    </rPh>
    <phoneticPr fontId="33"/>
  </si>
  <si>
    <t>～プロが教える～
ヨガ（藤崎より）(10:30～)</t>
    <rPh sb="12" eb="14">
      <t>フジサキ</t>
    </rPh>
    <phoneticPr fontId="33"/>
  </si>
  <si>
    <t xml:space="preserve">ニュースピックアップ（藤崎）(甲木/鹿子島)
</t>
    <rPh sb="11" eb="13">
      <t>ﾌｼﾞｻｷ</t>
    </rPh>
    <rPh sb="15" eb="17">
      <t>ｶﾂｷ</t>
    </rPh>
    <rPh sb="18" eb="19">
      <t>ｼｶ</t>
    </rPh>
    <rPh sb="19" eb="20">
      <t>ｺ</t>
    </rPh>
    <rPh sb="20" eb="21">
      <t>ｼﾏ</t>
    </rPh>
    <phoneticPr fontId="1" type="noConversion"/>
  </si>
  <si>
    <t>おすすめスポット（藤崎）</t>
    <rPh sb="9" eb="11">
      <t>フジサキ</t>
    </rPh>
    <phoneticPr fontId="33"/>
  </si>
  <si>
    <t>社会人のルール（蒔田）</t>
    <phoneticPr fontId="33"/>
  </si>
  <si>
    <t>５０音ゲーム(鹿子島)</t>
    <rPh sb="2" eb="3">
      <t>オン</t>
    </rPh>
    <rPh sb="7" eb="8">
      <t>シカ</t>
    </rPh>
    <rPh sb="8" eb="9">
      <t>コ</t>
    </rPh>
    <rPh sb="9" eb="10">
      <t>シマ</t>
    </rPh>
    <phoneticPr fontId="33"/>
  </si>
  <si>
    <t>まわしよみ新聞
（甲木/鹿子島)</t>
    <rPh sb="5" eb="7">
      <t>シンブン</t>
    </rPh>
    <rPh sb="9" eb="11">
      <t>カツキ</t>
    </rPh>
    <rPh sb="12" eb="13">
      <t>シカ</t>
    </rPh>
    <rPh sb="13" eb="14">
      <t>コ</t>
    </rPh>
    <rPh sb="14" eb="15">
      <t>シマ</t>
    </rPh>
    <phoneticPr fontId="33"/>
  </si>
  <si>
    <t>くるみボタン(小山)</t>
    <rPh sb="7" eb="9">
      <t>オヤマ</t>
    </rPh>
    <phoneticPr fontId="33"/>
  </si>
  <si>
    <t>簡単ピクルス(小山)</t>
    <rPh sb="0" eb="2">
      <t>カンタン</t>
    </rPh>
    <rPh sb="7" eb="9">
      <t>オヤマ</t>
    </rPh>
    <phoneticPr fontId="33"/>
  </si>
  <si>
    <t>睡眠改善体操
(外部講師)</t>
    <rPh sb="0" eb="6">
      <t>スイミンカイゼンタイソウ</t>
    </rPh>
    <rPh sb="8" eb="12">
      <t>ガイブコウシ</t>
    </rPh>
    <phoneticPr fontId="33"/>
  </si>
  <si>
    <t>栄養講座</t>
    <rPh sb="0" eb="2">
      <t>エイヨウ</t>
    </rPh>
    <rPh sb="2" eb="4">
      <t>コウザ</t>
    </rPh>
    <phoneticPr fontId="33"/>
  </si>
  <si>
    <t>クリエイティブデー
（松本/鹿子島）13：15</t>
    <rPh sb="11" eb="13">
      <t>マツモト</t>
    </rPh>
    <rPh sb="14" eb="17">
      <t>カゴシマ</t>
    </rPh>
    <phoneticPr fontId="33"/>
  </si>
  <si>
    <t>クリエイティブデー
（松本/甲木）13：15</t>
    <rPh sb="11" eb="13">
      <t>マツモト</t>
    </rPh>
    <rPh sb="14" eb="16">
      <t>カツキ</t>
    </rPh>
    <phoneticPr fontId="33"/>
  </si>
  <si>
    <t>イベント用品買い出し
（松本/鹿子島）10：15</t>
    <rPh sb="4" eb="6">
      <t>ヨウヒン</t>
    </rPh>
    <rPh sb="6" eb="7">
      <t>カ</t>
    </rPh>
    <rPh sb="8" eb="9">
      <t>ダ</t>
    </rPh>
    <rPh sb="12" eb="14">
      <t>マツモト</t>
    </rPh>
    <rPh sb="15" eb="18">
      <t>カゴシマ</t>
    </rPh>
    <phoneticPr fontId="33"/>
  </si>
  <si>
    <r>
      <rPr>
        <sz val="15"/>
        <color rgb="FFFF0000"/>
        <rFont val="游ゴシック"/>
        <family val="3"/>
        <charset val="128"/>
      </rPr>
      <t>更新</t>
    </r>
    <r>
      <rPr>
        <b/>
        <sz val="15"/>
        <color rgb="FFFF0000"/>
        <rFont val="游ゴシック"/>
        <family val="3"/>
        <charset val="128"/>
      </rPr>
      <t>　2023/7/27</t>
    </r>
    <rPh sb="0" eb="2">
      <t>コウシン</t>
    </rPh>
    <phoneticPr fontId="33"/>
  </si>
  <si>
    <t>図書イベント
(五味/利用者さん)</t>
    <rPh sb="0" eb="2">
      <t>トショ</t>
    </rPh>
    <phoneticPr fontId="33"/>
  </si>
  <si>
    <t>土曜日(８月のみ)</t>
    <rPh sb="5" eb="6">
      <t>ガツ</t>
    </rPh>
    <phoneticPr fontId="33"/>
  </si>
  <si>
    <t>毎週土曜１５時～１６時</t>
    <rPh sb="0" eb="2">
      <t>マイシュウ</t>
    </rPh>
    <rPh sb="2" eb="4">
      <t>ドヨウ</t>
    </rPh>
    <rPh sb="6" eb="7">
      <t>ジ</t>
    </rPh>
    <rPh sb="10" eb="11">
      <t>ジ</t>
    </rPh>
    <phoneticPr fontId="33"/>
  </si>
  <si>
    <t>アートを見に行く</t>
    <rPh sb="4" eb="5">
      <t>ミ</t>
    </rPh>
    <rPh sb="6" eb="7">
      <t>イ</t>
    </rPh>
    <phoneticPr fontId="33"/>
  </si>
  <si>
    <t>SST(保田/五味)
１２：４５～</t>
    <phoneticPr fontId="1" type="noConversion"/>
  </si>
  <si>
    <t>刺し子イベント(鹿子島)</t>
    <rPh sb="0" eb="1">
      <t>サ</t>
    </rPh>
    <rPh sb="2" eb="3">
      <t>コ</t>
    </rPh>
    <rPh sb="8" eb="9">
      <t>シカ</t>
    </rPh>
    <rPh sb="9" eb="10">
      <t>コ</t>
    </rPh>
    <rPh sb="10" eb="11">
      <t>シマ</t>
    </rPh>
    <phoneticPr fontId="33"/>
  </si>
  <si>
    <t>夏祭り準備（蒔田）</t>
    <rPh sb="0" eb="2">
      <t>ナツマツ</t>
    </rPh>
    <rPh sb="3" eb="5">
      <t>ジュンビ</t>
    </rPh>
    <rPh sb="6" eb="8">
      <t>マキタ</t>
    </rPh>
    <phoneticPr fontId="33"/>
  </si>
  <si>
    <t>１０時</t>
    <rPh sb="2" eb="3">
      <t>ジ</t>
    </rPh>
    <phoneticPr fontId="33"/>
  </si>
  <si>
    <t>10:30クリーンアップ</t>
    <phoneticPr fontId="33"/>
  </si>
  <si>
    <t>13:30読み方遊び(鹿子島)</t>
    <rPh sb="5" eb="6">
      <t>ヨ</t>
    </rPh>
    <rPh sb="7" eb="8">
      <t>カタ</t>
    </rPh>
    <rPh sb="8" eb="9">
      <t>アソ</t>
    </rPh>
    <rPh sb="11" eb="12">
      <t>シカ</t>
    </rPh>
    <rPh sb="12" eb="13">
      <t>コ</t>
    </rPh>
    <rPh sb="13" eb="14">
      <t>シマ</t>
    </rPh>
    <phoneticPr fontId="33"/>
  </si>
  <si>
    <t>10:30 睡眠改善体操
(外部講師)</t>
    <rPh sb="6" eb="12">
      <t>スイミンカイゼンタイソウ</t>
    </rPh>
    <rPh sb="14" eb="18">
      <t>ガイブコウシ</t>
    </rPh>
    <phoneticPr fontId="33"/>
  </si>
  <si>
    <t>10:30～プロが教える～
ヨガ（大橋より）</t>
    <rPh sb="17" eb="19">
      <t>オオハシ</t>
    </rPh>
    <phoneticPr fontId="33"/>
  </si>
  <si>
    <t>10:30ウォーキング</t>
    <phoneticPr fontId="33"/>
  </si>
  <si>
    <t>10:30まわしよみ新聞
（甲木/鹿子島)</t>
    <rPh sb="10" eb="12">
      <t>シンブン</t>
    </rPh>
    <rPh sb="14" eb="16">
      <t>カツキ</t>
    </rPh>
    <rPh sb="17" eb="18">
      <t>シカ</t>
    </rPh>
    <rPh sb="18" eb="19">
      <t>コ</t>
    </rPh>
    <rPh sb="19" eb="20">
      <t>シマ</t>
    </rPh>
    <phoneticPr fontId="33"/>
  </si>
  <si>
    <t>10:30レジン(鹿子島)</t>
    <rPh sb="9" eb="10">
      <t>シカ</t>
    </rPh>
    <rPh sb="10" eb="11">
      <t>コ</t>
    </rPh>
    <rPh sb="11" eb="12">
      <t>シマ</t>
    </rPh>
    <phoneticPr fontId="33"/>
  </si>
  <si>
    <t>10:30言葉の時間(甲木)</t>
    <rPh sb="5" eb="7">
      <t>コトバ</t>
    </rPh>
    <rPh sb="8" eb="10">
      <t>ジカン</t>
    </rPh>
    <rPh sb="11" eb="13">
      <t>カツキ</t>
    </rPh>
    <phoneticPr fontId="33"/>
  </si>
  <si>
    <r>
      <t>13:30軽音楽練習　</t>
    </r>
    <r>
      <rPr>
        <sz val="14"/>
        <color theme="1"/>
        <rFont val="Segoe UI Emoji"/>
        <family val="2"/>
      </rPr>
      <t>🎸</t>
    </r>
    <rPh sb="5" eb="8">
      <t>ケイオンガク</t>
    </rPh>
    <rPh sb="8" eb="10">
      <t>レンシュウ</t>
    </rPh>
    <phoneticPr fontId="33"/>
  </si>
  <si>
    <t>13:30ペーパークラフト</t>
    <phoneticPr fontId="33"/>
  </si>
  <si>
    <t>10:30～プロが教える～
ヨガ（大橋北より）</t>
    <rPh sb="17" eb="20">
      <t>オオハシキタ</t>
    </rPh>
    <phoneticPr fontId="33"/>
  </si>
  <si>
    <t>～プロが教える～
ヨガ（藤崎より）</t>
    <rPh sb="12" eb="14">
      <t>フジサキ</t>
    </rPh>
    <phoneticPr fontId="33"/>
  </si>
  <si>
    <t>10:30～プロが教える～
ヨガ（大橋北より）</t>
    <rPh sb="17" eb="19">
      <t>オオハシ</t>
    </rPh>
    <rPh sb="19" eb="20">
      <t>キタ</t>
    </rPh>
    <phoneticPr fontId="33"/>
  </si>
  <si>
    <t>10:30～プロが教える～
ヨガ（藤崎より）</t>
    <rPh sb="17" eb="19">
      <t>フジサキ</t>
    </rPh>
    <phoneticPr fontId="33"/>
  </si>
  <si>
    <t xml:space="preserve">13:30ニュースピックアップ（北）(甲木/鹿子島)
</t>
    <rPh sb="16" eb="17">
      <t>ｷﾀ</t>
    </rPh>
    <rPh sb="19" eb="21">
      <t>ｶﾂｷ</t>
    </rPh>
    <rPh sb="22" eb="23">
      <t>ｼｶ</t>
    </rPh>
    <rPh sb="23" eb="24">
      <t>ｺ</t>
    </rPh>
    <rPh sb="24" eb="25">
      <t>ｼﾏ</t>
    </rPh>
    <phoneticPr fontId="1" type="noConversion"/>
  </si>
  <si>
    <t>10:30～15:00</t>
    <phoneticPr fontId="33"/>
  </si>
  <si>
    <r>
      <rPr>
        <sz val="15"/>
        <color rgb="FFFF0000"/>
        <rFont val="游ゴシック"/>
        <family val="3"/>
        <charset val="128"/>
      </rPr>
      <t>更新</t>
    </r>
    <r>
      <rPr>
        <b/>
        <sz val="15"/>
        <color rgb="FFFF0000"/>
        <rFont val="游ゴシック"/>
        <family val="3"/>
        <charset val="128"/>
      </rPr>
      <t>　2023/8/8</t>
    </r>
    <rPh sb="0" eb="2">
      <t>コウシン</t>
    </rPh>
    <phoneticPr fontId="33"/>
  </si>
  <si>
    <t>イラストイベント(松本)</t>
    <phoneticPr fontId="33"/>
  </si>
  <si>
    <t>10:30ペーパークラフト</t>
    <phoneticPr fontId="33"/>
  </si>
  <si>
    <t>DJイベント
（利用者さん）</t>
    <phoneticPr fontId="33"/>
  </si>
  <si>
    <t>昆虫イベント（蒔田）</t>
    <phoneticPr fontId="33"/>
  </si>
  <si>
    <t>クリーンアップ</t>
    <phoneticPr fontId="33"/>
  </si>
  <si>
    <t>13:00  コミュニケーション
ゲーム（五味）</t>
    <rPh sb="21" eb="23">
      <t>ゴミ</t>
    </rPh>
    <phoneticPr fontId="33"/>
  </si>
  <si>
    <t>コミュニケーションデー</t>
    <phoneticPr fontId="33"/>
  </si>
  <si>
    <t>（全職員）</t>
    <rPh sb="1" eb="2">
      <t>ゼン</t>
    </rPh>
    <rPh sb="2" eb="4">
      <t>ショクイン</t>
    </rPh>
    <phoneticPr fontId="33"/>
  </si>
  <si>
    <t>社会人のルール（甲木）</t>
    <rPh sb="8" eb="10">
      <t>カツキ</t>
    </rPh>
    <phoneticPr fontId="33"/>
  </si>
  <si>
    <t>13:30おすすめスポット
（大橋北）(甲木)</t>
    <rPh sb="15" eb="18">
      <t>オオハシキタ</t>
    </rPh>
    <rPh sb="20" eb="22">
      <t>カツキ</t>
    </rPh>
    <phoneticPr fontId="33"/>
  </si>
  <si>
    <t>図書イベント
(利用者さん/五味)</t>
    <rPh sb="0" eb="2">
      <t>トショ</t>
    </rPh>
    <rPh sb="13" eb="16">
      <t>･ゴミ</t>
    </rPh>
    <phoneticPr fontId="33"/>
  </si>
  <si>
    <r>
      <t xml:space="preserve">DJイベント
</t>
    </r>
    <r>
      <rPr>
        <sz val="12"/>
        <rFont val="Meiryo UI"/>
        <family val="3"/>
        <charset val="128"/>
      </rPr>
      <t>（利用者さん/五味）</t>
    </r>
    <rPh sb="8" eb="11">
      <t>リヨウシャ</t>
    </rPh>
    <rPh sb="13" eb="16">
      <t>･ゴミ</t>
    </rPh>
    <phoneticPr fontId="33"/>
  </si>
  <si>
    <t>13:15～英語であそぼう
（ようこ先生）(鹿子島)</t>
    <rPh sb="22" eb="23">
      <t>シカ</t>
    </rPh>
    <rPh sb="23" eb="24">
      <t>コ</t>
    </rPh>
    <rPh sb="24" eb="25">
      <t>シマ</t>
    </rPh>
    <phoneticPr fontId="33"/>
  </si>
  <si>
    <t>１３：１５～英語であそぼう
（ようこ先生）(鹿子島)</t>
    <rPh sb="22" eb="23">
      <t>シカ</t>
    </rPh>
    <rPh sb="23" eb="24">
      <t>コ</t>
    </rPh>
    <rPh sb="24" eb="25">
      <t>シマ</t>
    </rPh>
    <phoneticPr fontId="33"/>
  </si>
  <si>
    <t>１３：００～おしるこ
(志賀さん)</t>
    <phoneticPr fontId="33"/>
  </si>
  <si>
    <t>(利用者さん/五味)</t>
    <rPh sb="1" eb="4">
      <t>リヨウシャ</t>
    </rPh>
    <rPh sb="7" eb="9">
      <t>ゴミ</t>
    </rPh>
    <phoneticPr fontId="33"/>
  </si>
  <si>
    <t>上映会 外出イベント</t>
    <rPh sb="4" eb="6">
      <t>ガイシュツ</t>
    </rPh>
    <phoneticPr fontId="33"/>
  </si>
  <si>
    <r>
      <t>目の見えない白鳥さん</t>
    </r>
    <r>
      <rPr>
        <sz val="6"/>
        <rFont val="游ゴシック"/>
        <family val="3"/>
        <charset val="128"/>
      </rPr>
      <t>　</t>
    </r>
    <rPh sb="0" eb="1">
      <t>メ</t>
    </rPh>
    <rPh sb="2" eb="3">
      <t>ミ</t>
    </rPh>
    <rPh sb="6" eb="8">
      <t>シラトリ</t>
    </rPh>
    <phoneticPr fontId="33"/>
  </si>
  <si>
    <t>13:15イラストイベント
(松本)</t>
    <rPh sb="15" eb="17">
      <t>マツモト</t>
    </rPh>
    <phoneticPr fontId="33"/>
  </si>
  <si>
    <t>13:15～英語であそぼう</t>
  </si>
  <si>
    <t>（ようこ先生）(鹿子島)</t>
  </si>
  <si>
    <t>1３:0０繋がっているよ</t>
    <rPh sb="5" eb="6">
      <t>ツナ</t>
    </rPh>
    <phoneticPr fontId="33"/>
  </si>
  <si>
    <t>（ハロウィンを考えよう）
（全職員）</t>
    <rPh sb="7" eb="8">
      <t>カンガ</t>
    </rPh>
    <rPh sb="14" eb="17">
      <t>ゼンショクイン</t>
    </rPh>
    <phoneticPr fontId="33"/>
  </si>
  <si>
    <t>防災センター体験（甲木/鹿子島）
10:00~14:00</t>
    <phoneticPr fontId="33"/>
  </si>
  <si>
    <r>
      <t>ハロウィーン</t>
    </r>
    <r>
      <rPr>
        <sz val="14"/>
        <color rgb="FFFF0000"/>
        <rFont val="Segoe UI Symbol"/>
        <family val="2"/>
      </rPr>
      <t>🎃</t>
    </r>
    <r>
      <rPr>
        <sz val="14"/>
        <rFont val="Meiryo UI"/>
        <family val="3"/>
        <charset val="128"/>
      </rPr>
      <t>（松本/五味）</t>
    </r>
    <rPh sb="9" eb="11">
      <t>マツモト</t>
    </rPh>
    <rPh sb="12" eb="14">
      <t>ゴミ</t>
    </rPh>
    <phoneticPr fontId="33"/>
  </si>
  <si>
    <t xml:space="preserve">13:15ニュースピックアップ（大橋）(甲木/鹿子島)
</t>
    <rPh sb="16" eb="18">
      <t>ｵｵﾊｼ</t>
    </rPh>
    <rPh sb="20" eb="22">
      <t>ｶﾂｷ</t>
    </rPh>
    <rPh sb="23" eb="24">
      <t>ｼｶ</t>
    </rPh>
    <rPh sb="24" eb="25">
      <t>ｺ</t>
    </rPh>
    <rPh sb="25" eb="26">
      <t>ｼﾏ</t>
    </rPh>
    <phoneticPr fontId="1" type="noConversion"/>
  </si>
  <si>
    <t>13:15おすすめスポット
（大橋）(甲木)</t>
    <rPh sb="15" eb="17">
      <t>オオハシ</t>
    </rPh>
    <rPh sb="19" eb="21">
      <t>カツキ</t>
    </rPh>
    <phoneticPr fontId="33"/>
  </si>
  <si>
    <t>10:30心理士の岡村先生
の講話(甲木)</t>
    <rPh sb="5" eb="8">
      <t>シンリシ</t>
    </rPh>
    <rPh sb="9" eb="13">
      <t>オカムラセンセイ</t>
    </rPh>
    <rPh sb="15" eb="17">
      <t>コウワ</t>
    </rPh>
    <phoneticPr fontId="33"/>
  </si>
  <si>
    <t xml:space="preserve">13：30
クリエイティブデー（全職員)
</t>
    <phoneticPr fontId="33"/>
  </si>
  <si>
    <r>
      <rPr>
        <sz val="15"/>
        <color rgb="FFFF0000"/>
        <rFont val="游ゴシック"/>
        <family val="3"/>
        <charset val="128"/>
      </rPr>
      <t>更新</t>
    </r>
    <r>
      <rPr>
        <b/>
        <sz val="15"/>
        <color rgb="FFFF0000"/>
        <rFont val="游ゴシック"/>
        <family val="3"/>
        <charset val="128"/>
      </rPr>
      <t>　2023/9/6</t>
    </r>
    <rPh sb="0" eb="2">
      <t>コウシン</t>
    </rPh>
    <phoneticPr fontId="33"/>
  </si>
  <si>
    <t>　１３：１５ タイピング選手権（五味）</t>
    <phoneticPr fontId="33"/>
  </si>
  <si>
    <t>10:30   くるみボタン(小山)</t>
    <rPh sb="15" eb="17">
      <t>オヤマ</t>
    </rPh>
    <phoneticPr fontId="33"/>
  </si>
  <si>
    <r>
      <t>軽音楽練習　</t>
    </r>
    <r>
      <rPr>
        <b/>
        <sz val="13"/>
        <color rgb="FFFF0000"/>
        <rFont val="Segoe UI Emoji"/>
        <family val="2"/>
      </rPr>
      <t>🎸</t>
    </r>
    <rPh sb="0" eb="3">
      <t>ケイオンガク</t>
    </rPh>
    <rPh sb="3" eb="5">
      <t>レンシュウ</t>
    </rPh>
    <phoneticPr fontId="33"/>
  </si>
  <si>
    <t>1３：15
クリエイティブデー（全職員)
メインテーマ：ハロウィン</t>
    <rPh sb="16" eb="19">
      <t>ゼンショクイン</t>
    </rPh>
    <phoneticPr fontId="33"/>
  </si>
  <si>
    <t>土曜日</t>
    <rPh sb="0" eb="3">
      <t>ドヨウビ</t>
    </rPh>
    <phoneticPr fontId="33"/>
  </si>
  <si>
    <t>１３：００心理学の話(外部講師)(利用者さん/蒔田)</t>
    <rPh sb="5" eb="8">
      <t>シンリガク</t>
    </rPh>
    <rPh sb="9" eb="10">
      <t>ハナシ</t>
    </rPh>
    <phoneticPr fontId="33"/>
  </si>
  <si>
    <t>10:30～プロが教える～</t>
  </si>
  <si>
    <t>10:30～プロが教える～</t>
    <phoneticPr fontId="33"/>
  </si>
  <si>
    <t>13:30社会人のルール</t>
    <phoneticPr fontId="33"/>
  </si>
  <si>
    <t>（蒔田）</t>
    <phoneticPr fontId="33"/>
  </si>
  <si>
    <t>13:30ウォーキング</t>
    <phoneticPr fontId="33"/>
  </si>
  <si>
    <t xml:space="preserve">１３：００～　牧野さんのお話
</t>
    <rPh sb="7" eb="9">
      <t>マキノ</t>
    </rPh>
    <rPh sb="13" eb="14">
      <t>ハナシ</t>
    </rPh>
    <phoneticPr fontId="33"/>
  </si>
  <si>
    <t xml:space="preserve">13:15
イラストイベント(松本)
</t>
    <rPh sb="15" eb="17">
      <t>マツモト</t>
    </rPh>
    <phoneticPr fontId="33"/>
  </si>
  <si>
    <t xml:space="preserve">図書イベント
(利用者さん/五味)
</t>
    <rPh sb="0" eb="2">
      <t>トショ</t>
    </rPh>
    <rPh sb="13" eb="16">
      <t>･ゴミ</t>
    </rPh>
    <phoneticPr fontId="33"/>
  </si>
  <si>
    <t>１０：３０ペーパークラフト</t>
    <phoneticPr fontId="33"/>
  </si>
  <si>
    <t>10:30社会人のルール
（蒔田）</t>
    <phoneticPr fontId="33"/>
  </si>
  <si>
    <t xml:space="preserve">10：3０
浅香さんイベント
アロマスプレー
</t>
    <rPh sb="6" eb="8">
      <t>アサカ</t>
    </rPh>
    <phoneticPr fontId="33"/>
  </si>
  <si>
    <t>2023/9/30更新</t>
    <rPh sb="9" eb="11">
      <t>コウシン</t>
    </rPh>
    <phoneticPr fontId="33"/>
  </si>
  <si>
    <t>13:00~14:50 楽しい心理学
須藤先生</t>
    <rPh sb="12" eb="13">
      <t>タノ</t>
    </rPh>
    <rPh sb="15" eb="18">
      <t>シンリガク</t>
    </rPh>
    <rPh sb="19" eb="23">
      <t>スドウセンセイ</t>
    </rPh>
    <phoneticPr fontId="33"/>
  </si>
  <si>
    <t xml:space="preserve">13:15～蟻のお話し
</t>
    <rPh sb="6" eb="7">
      <t>アリ</t>
    </rPh>
    <rPh sb="9" eb="10">
      <t>ハナ</t>
    </rPh>
    <phoneticPr fontId="33"/>
  </si>
  <si>
    <t>ハロウィン準備13：30～</t>
    <rPh sb="5" eb="7">
      <t>ジュンビ</t>
    </rPh>
    <phoneticPr fontId="33"/>
  </si>
  <si>
    <t>ヨガ（藤崎）</t>
    <rPh sb="3" eb="5">
      <t>フジサキ</t>
    </rPh>
    <phoneticPr fontId="33"/>
  </si>
  <si>
    <t>ヨガ（大橋北）</t>
    <rPh sb="3" eb="6">
      <t>オオハシキタ</t>
    </rPh>
    <phoneticPr fontId="33"/>
  </si>
  <si>
    <t>ヨガ（大橋）</t>
    <rPh sb="3" eb="5">
      <t>オオハシ</t>
    </rPh>
    <phoneticPr fontId="33"/>
  </si>
  <si>
    <t>ヨガ（藤崎））</t>
    <rPh sb="3" eb="5">
      <t>フジサキ</t>
    </rPh>
    <phoneticPr fontId="33"/>
  </si>
  <si>
    <t>ヨガ（大橋北）</t>
    <rPh sb="3" eb="6">
      <t>オオハシキタ</t>
    </rPh>
    <phoneticPr fontId="33"/>
  </si>
  <si>
    <t>（松本）</t>
  </si>
  <si>
    <t>(利用者さん/五味)</t>
  </si>
  <si>
    <t>（利用者さん/五味）</t>
  </si>
  <si>
    <t>10:30~クリーンアップ</t>
    <phoneticPr fontId="33"/>
  </si>
  <si>
    <t>13:15~クリエイティブデー（全職員)</t>
    <phoneticPr fontId="33"/>
  </si>
  <si>
    <t xml:space="preserve">12:45~コミュニケーションワークショップ（五味）
</t>
    <phoneticPr fontId="33"/>
  </si>
  <si>
    <t>ワークショップ</t>
    <phoneticPr fontId="33"/>
  </si>
  <si>
    <t>13:15～　図書イベント</t>
    <phoneticPr fontId="33"/>
  </si>
  <si>
    <t>10:30～心理士の岡村先生
の講話(甲木)</t>
    <rPh sb="6" eb="9">
      <t>シンリシ</t>
    </rPh>
    <rPh sb="10" eb="14">
      <t>オカムラセンセイ</t>
    </rPh>
    <rPh sb="16" eb="18">
      <t>コウワ</t>
    </rPh>
    <phoneticPr fontId="33"/>
  </si>
  <si>
    <t>10:30～クリーンアップ</t>
    <phoneticPr fontId="33"/>
  </si>
  <si>
    <t>13:15 ～イラストイベント</t>
    <phoneticPr fontId="33"/>
  </si>
  <si>
    <t>10:30～ウォーキング</t>
    <phoneticPr fontId="33"/>
  </si>
  <si>
    <r>
      <t>13:30～軽音楽練習　</t>
    </r>
    <r>
      <rPr>
        <sz val="12"/>
        <color theme="1" tint="0.14999847407452621"/>
        <rFont val="Segoe UI Symbol"/>
        <family val="3"/>
      </rPr>
      <t>🎸</t>
    </r>
    <phoneticPr fontId="33"/>
  </si>
  <si>
    <t>10:30～まわしよみ新聞</t>
    <phoneticPr fontId="33"/>
  </si>
  <si>
    <t>10:30～クリーンアップ</t>
    <phoneticPr fontId="33"/>
  </si>
  <si>
    <t xml:space="preserve">12:45～コミュニケーションワークショップ（五味）
</t>
    <phoneticPr fontId="33"/>
  </si>
  <si>
    <r>
      <t>13:30～軽音楽練習　</t>
    </r>
    <r>
      <rPr>
        <sz val="12"/>
        <rFont val="Segoe UI Symbol"/>
        <family val="3"/>
      </rPr>
      <t>🎸</t>
    </r>
    <phoneticPr fontId="33"/>
  </si>
  <si>
    <t>13:15~ニュースピック
アップ（藤崎）</t>
    <rPh sb="18" eb="20">
      <t>フジサキ</t>
    </rPh>
    <phoneticPr fontId="33"/>
  </si>
  <si>
    <t>１０：３０レジンクラフト</t>
    <phoneticPr fontId="33"/>
  </si>
  <si>
    <t>（鹿子島)</t>
    <phoneticPr fontId="33"/>
  </si>
  <si>
    <t xml:space="preserve">13:00～コミュニケーションゲーム（五味）
</t>
    <phoneticPr fontId="33"/>
  </si>
  <si>
    <t>13:15~ タイピング選手権（五味/綾部）</t>
    <rPh sb="18" eb="21">
      <t>･アヤベ</t>
    </rPh>
    <phoneticPr fontId="33"/>
  </si>
  <si>
    <t>13:15～DJイベント</t>
    <phoneticPr fontId="33"/>
  </si>
  <si>
    <t xml:space="preserve">13:00～栄養講座
</t>
    <phoneticPr fontId="33"/>
  </si>
  <si>
    <t>10:30～
ペーパークラフト</t>
    <phoneticPr fontId="33"/>
  </si>
  <si>
    <t>10:30～
ウォーキング</t>
    <phoneticPr fontId="33"/>
  </si>
  <si>
    <t>(外部講師)(甲木)</t>
    <rPh sb="7" eb="9">
      <t>カツキ</t>
    </rPh>
    <phoneticPr fontId="33"/>
  </si>
  <si>
    <t>10:30　睡眠改善体操</t>
    <phoneticPr fontId="33"/>
  </si>
  <si>
    <t>13:15~穴埋め熟語クイズ
(鹿子島)</t>
    <rPh sb="6" eb="8">
      <t>アナウ</t>
    </rPh>
    <rPh sb="9" eb="11">
      <t>ジュクゴ</t>
    </rPh>
    <rPh sb="16" eb="17">
      <t>シカ</t>
    </rPh>
    <rPh sb="17" eb="18">
      <t>コ</t>
    </rPh>
    <rPh sb="18" eb="19">
      <t>シマ</t>
    </rPh>
    <phoneticPr fontId="33"/>
  </si>
  <si>
    <t xml:space="preserve">12:45～SST
保田/五味/綾部)
</t>
    <rPh sb="16" eb="18">
      <t>アヤベ</t>
    </rPh>
    <phoneticPr fontId="33"/>
  </si>
  <si>
    <t>(保田/五味/綾部)</t>
    <rPh sb="1" eb="3">
      <t>ヤスダ</t>
    </rPh>
    <rPh sb="4" eb="6">
      <t>ゴミ</t>
    </rPh>
    <rPh sb="7" eb="9">
      <t>アヤベ</t>
    </rPh>
    <phoneticPr fontId="33"/>
  </si>
  <si>
    <t>（村上先生）(蒔田)</t>
    <rPh sb="1" eb="3">
      <t>ムラカミ</t>
    </rPh>
    <rPh sb="3" eb="5">
      <t>センセイ</t>
    </rPh>
    <rPh sb="7" eb="9">
      <t>マキタ</t>
    </rPh>
    <phoneticPr fontId="33"/>
  </si>
  <si>
    <t>13:15～おすすめスポット（藤崎）(甲木)</t>
    <rPh sb="15" eb="17">
      <t>フジサキ</t>
    </rPh>
    <rPh sb="19" eb="21">
      <t>カツキ</t>
    </rPh>
    <phoneticPr fontId="33"/>
  </si>
  <si>
    <t>（甲木)</t>
    <phoneticPr fontId="33"/>
  </si>
  <si>
    <t>10:30～ 睡眠改善体操</t>
    <phoneticPr fontId="33"/>
  </si>
  <si>
    <t>10:30～プロが教える～</t>
    <rPh sb="9" eb="10">
      <t>オシ</t>
    </rPh>
    <phoneticPr fontId="33"/>
  </si>
  <si>
    <t>13:15~イラストイベント</t>
    <phoneticPr fontId="33"/>
  </si>
  <si>
    <t>10:30～クリ―ンアップ</t>
    <phoneticPr fontId="33"/>
  </si>
  <si>
    <t>10:30～　睡眠改善体操</t>
    <phoneticPr fontId="33"/>
  </si>
  <si>
    <t>13:15~ニュースピックアップ</t>
    <phoneticPr fontId="33"/>
  </si>
  <si>
    <t xml:space="preserve">（全職員）
</t>
    <phoneticPr fontId="33"/>
  </si>
  <si>
    <t>13:30~軽音楽</t>
    <rPh sb="6" eb="7">
      <t>ケイ</t>
    </rPh>
    <rPh sb="7" eb="9">
      <t>オンガク</t>
    </rPh>
    <phoneticPr fontId="33"/>
  </si>
  <si>
    <t>13:30～ぺーパークラフト</t>
    <phoneticPr fontId="33"/>
  </si>
  <si>
    <t>10:30～社会人のルール</t>
    <rPh sb="6" eb="9">
      <t>シャカイジン</t>
    </rPh>
    <phoneticPr fontId="33"/>
  </si>
  <si>
    <t>10:30～まわし読み新聞</t>
    <rPh sb="9" eb="10">
      <t>ヨ</t>
    </rPh>
    <rPh sb="11" eb="13">
      <t>シンブン</t>
    </rPh>
    <phoneticPr fontId="33"/>
  </si>
  <si>
    <t>13:15～タイピング選手権</t>
    <rPh sb="11" eb="14">
      <t>センシュケン</t>
    </rPh>
    <phoneticPr fontId="33"/>
  </si>
  <si>
    <t>10:30~レジンクラフト</t>
    <phoneticPr fontId="33"/>
  </si>
  <si>
    <t>10:30～クリ―ンアップ</t>
  </si>
  <si>
    <t>10:30~心理士岡村先生
（講話）</t>
    <rPh sb="6" eb="9">
      <t>シンリシ</t>
    </rPh>
    <rPh sb="9" eb="13">
      <t>オカムラセンセイ</t>
    </rPh>
    <rPh sb="15" eb="17">
      <t>コウワ</t>
    </rPh>
    <phoneticPr fontId="33"/>
  </si>
  <si>
    <t>終日・お片付け</t>
    <rPh sb="0" eb="2">
      <t>シュウジツ</t>
    </rPh>
    <rPh sb="4" eb="6">
      <t>カタヅ</t>
    </rPh>
    <phoneticPr fontId="33"/>
  </si>
  <si>
    <t>13:15～英語であそぼう！</t>
  </si>
  <si>
    <t>年越し、ランチ</t>
    <rPh sb="0" eb="2">
      <t>トシコ</t>
    </rPh>
    <phoneticPr fontId="33"/>
  </si>
  <si>
    <t>（ようこ先生）</t>
  </si>
  <si>
    <t>お正月のスィーツ</t>
    <rPh sb="1" eb="3">
      <t>ショウガツ</t>
    </rPh>
    <phoneticPr fontId="33"/>
  </si>
  <si>
    <t>ヨガ（大橋北）</t>
    <rPh sb="3" eb="5">
      <t>オオハシ</t>
    </rPh>
    <rPh sb="5" eb="6">
      <t>キタ</t>
    </rPh>
    <phoneticPr fontId="33"/>
  </si>
  <si>
    <t>13:00~繋がっているよ
　　　プロレス式トレーニング</t>
    <rPh sb="6" eb="7">
      <t>ツナ</t>
    </rPh>
    <rPh sb="21" eb="22">
      <t>シキ</t>
    </rPh>
    <phoneticPr fontId="33"/>
  </si>
  <si>
    <r>
      <t>13:30</t>
    </r>
    <r>
      <rPr>
        <sz val="14"/>
        <color theme="1" tint="0.14999847407452621"/>
        <rFont val="Meiryo UI"/>
        <family val="3"/>
        <charset val="128"/>
      </rPr>
      <t>~</t>
    </r>
    <r>
      <rPr>
        <sz val="12"/>
        <color theme="1" tint="0.14999847407452621"/>
        <rFont val="Meiryo UI"/>
        <family val="2"/>
      </rPr>
      <t>精神科三木先生
（講話）</t>
    </r>
    <phoneticPr fontId="33"/>
  </si>
  <si>
    <t>コミュニケーションデー(全職員)</t>
    <rPh sb="12" eb="15">
      <t>ゼンショクイン</t>
    </rPh>
    <phoneticPr fontId="33"/>
  </si>
  <si>
    <t>(花壇のお手入れ＆
花・苗・お買い物にいこう)</t>
    <rPh sb="1" eb="3">
      <t>カダン</t>
    </rPh>
    <rPh sb="5" eb="7">
      <t>テイ</t>
    </rPh>
    <phoneticPr fontId="33"/>
  </si>
  <si>
    <t>苗・種・植えよう</t>
    <rPh sb="0" eb="1">
      <t>ナエ</t>
    </rPh>
    <rPh sb="2" eb="3">
      <t>タネ</t>
    </rPh>
    <rPh sb="4" eb="5">
      <t>ウ</t>
    </rPh>
    <phoneticPr fontId="33"/>
  </si>
  <si>
    <t>おイモの収穫＆ランチ</t>
    <rPh sb="4" eb="6">
      <t>シュウカク</t>
    </rPh>
    <phoneticPr fontId="33"/>
  </si>
  <si>
    <r>
      <rPr>
        <b/>
        <sz val="12"/>
        <color rgb="FFFF0000"/>
        <rFont val="游ゴシック"/>
        <family val="3"/>
        <charset val="128"/>
      </rPr>
      <t>P検試験日/ビジネス文書検定</t>
    </r>
    <r>
      <rPr>
        <sz val="12"/>
        <color rgb="FFFF0000"/>
        <rFont val="游ゴシック"/>
        <family val="3"/>
        <charset val="128"/>
      </rPr>
      <t xml:space="preserve">
</t>
    </r>
    <r>
      <rPr>
        <sz val="12"/>
        <color theme="1"/>
        <rFont val="游ゴシック"/>
        <family val="3"/>
        <charset val="128"/>
      </rPr>
      <t>ペーパークラフト</t>
    </r>
    <rPh sb="10" eb="12">
      <t>ブンショ</t>
    </rPh>
    <rPh sb="12" eb="14">
      <t>ケンテイ</t>
    </rPh>
    <phoneticPr fontId="33"/>
  </si>
  <si>
    <r>
      <rPr>
        <b/>
        <sz val="13"/>
        <color rgb="FFFFC000"/>
        <rFont val="Segoe UI Symbol"/>
        <family val="2"/>
      </rPr>
      <t>👆</t>
    </r>
    <r>
      <rPr>
        <b/>
        <sz val="13"/>
        <color rgb="FFFF0000"/>
        <rFont val="游ゴシック"/>
        <family val="3"/>
        <charset val="128"/>
      </rPr>
      <t>ビジネス文書
１４：５０～</t>
    </r>
    <r>
      <rPr>
        <b/>
        <sz val="13"/>
        <color rgb="FFFF0000"/>
        <rFont val="游ゴシック"/>
        <family val="2"/>
        <charset val="128"/>
      </rPr>
      <t>１７：１０</t>
    </r>
    <rPh sb="6" eb="8">
      <t>ブンショ</t>
    </rPh>
    <phoneticPr fontId="33"/>
  </si>
  <si>
    <t>zoomに慣れよう！(五味/綾部)</t>
    <rPh sb="5" eb="6">
      <t>ナ</t>
    </rPh>
    <rPh sb="11" eb="13">
      <t>ゴミ</t>
    </rPh>
    <rPh sb="13" eb="16">
      <t>･アヤベ</t>
    </rPh>
    <phoneticPr fontId="33"/>
  </si>
  <si>
    <t>2023/10/25更新</t>
    <rPh sb="10" eb="12">
      <t>コウシン</t>
    </rPh>
    <phoneticPr fontId="33"/>
  </si>
  <si>
    <r>
      <t>1３:0０～</t>
    </r>
    <r>
      <rPr>
        <b/>
        <sz val="14"/>
        <rFont val="游ゴシック"/>
        <family val="3"/>
        <charset val="128"/>
      </rPr>
      <t>繋がっているよ</t>
    </r>
    <r>
      <rPr>
        <sz val="11"/>
        <rFont val="游ゴシック"/>
        <family val="3"/>
        <charset val="128"/>
      </rPr>
      <t xml:space="preserve">
誰でも作れる川柳講座</t>
    </r>
    <rPh sb="6" eb="7">
      <t>ツナ</t>
    </rPh>
    <rPh sb="14" eb="15">
      <t>ダレ</t>
    </rPh>
    <rPh sb="17" eb="18">
      <t>ツク</t>
    </rPh>
    <rPh sb="20" eb="22">
      <t>センリュウ</t>
    </rPh>
    <rPh sb="22" eb="24">
      <t>コウザ</t>
    </rPh>
    <phoneticPr fontId="33"/>
  </si>
  <si>
    <r>
      <t>終日</t>
    </r>
    <r>
      <rPr>
        <b/>
        <sz val="14"/>
        <color theme="1"/>
        <rFont val="游ゴシック"/>
        <family val="3"/>
        <charset val="128"/>
      </rPr>
      <t>外出</t>
    </r>
    <r>
      <rPr>
        <sz val="14"/>
        <color theme="1"/>
        <rFont val="游ゴシック"/>
        <family val="3"/>
        <charset val="128"/>
      </rPr>
      <t>イベント
(松本/五味/保田)</t>
    </r>
    <rPh sb="0" eb="2">
      <t>シュウジツ</t>
    </rPh>
    <rPh sb="2" eb="4">
      <t>ガイシュツ</t>
    </rPh>
    <rPh sb="10" eb="12">
      <t>マツモト</t>
    </rPh>
    <rPh sb="13" eb="15">
      <t>ゴミ</t>
    </rPh>
    <rPh sb="16" eb="18">
      <t>ヤスダ</t>
    </rPh>
    <phoneticPr fontId="33"/>
  </si>
  <si>
    <r>
      <t>13:15～</t>
    </r>
    <r>
      <rPr>
        <b/>
        <sz val="14"/>
        <color theme="1"/>
        <rFont val="游ゴシック"/>
        <family val="3"/>
        <charset val="128"/>
      </rPr>
      <t>職員</t>
    </r>
    <r>
      <rPr>
        <sz val="14"/>
        <color theme="1"/>
        <rFont val="游ゴシック"/>
        <family val="3"/>
        <charset val="128"/>
      </rPr>
      <t>自己紹介
(綾部)</t>
    </r>
    <rPh sb="6" eb="8">
      <t>ショクイン</t>
    </rPh>
    <rPh sb="8" eb="12">
      <t>ジコショウカイ</t>
    </rPh>
    <rPh sb="14" eb="16">
      <t>アヤベ</t>
    </rPh>
    <phoneticPr fontId="33"/>
  </si>
  <si>
    <r>
      <t>13:00～避難訓練</t>
    </r>
    <r>
      <rPr>
        <sz val="13"/>
        <rFont val="游ゴシック"/>
        <family val="3"/>
        <charset val="128"/>
      </rPr>
      <t>(全職員)</t>
    </r>
    <rPh sb="11" eb="12">
      <t>ゼン</t>
    </rPh>
    <rPh sb="12" eb="14">
      <t>ショクイン</t>
    </rPh>
    <phoneticPr fontId="33"/>
  </si>
  <si>
    <t>13:00～クリスマス会(五味/綾部)</t>
    <rPh sb="11" eb="12">
      <t>カイ</t>
    </rPh>
    <phoneticPr fontId="33"/>
  </si>
  <si>
    <t>プロが教えるヨガ</t>
    <phoneticPr fontId="33"/>
  </si>
  <si>
    <t>イラストイベント</t>
    <phoneticPr fontId="33"/>
  </si>
  <si>
    <t>13:15～（松本）</t>
    <phoneticPr fontId="1" type="noConversion"/>
  </si>
  <si>
    <t>10:30～</t>
    <phoneticPr fontId="1" type="noConversion"/>
  </si>
  <si>
    <t>10:30～（大橋）</t>
    <rPh sb="7" eb="9">
      <t>オオハシ</t>
    </rPh>
    <phoneticPr fontId="33"/>
  </si>
  <si>
    <t>睡眠改善体操</t>
    <phoneticPr fontId="33"/>
  </si>
  <si>
    <t>社会人のルール</t>
    <phoneticPr fontId="33"/>
  </si>
  <si>
    <t>10:30～（蒔田）</t>
    <phoneticPr fontId="33"/>
  </si>
  <si>
    <t>10:30～（藤崎）</t>
    <rPh sb="7" eb="9">
      <t>フジサキ</t>
    </rPh>
    <phoneticPr fontId="33"/>
  </si>
  <si>
    <t>ウォーキング
10:30～</t>
    <phoneticPr fontId="33"/>
  </si>
  <si>
    <t>プロが教えるヨガ</t>
    <phoneticPr fontId="1" type="noConversion"/>
  </si>
  <si>
    <t>プロが教えるヨガ</t>
    <phoneticPr fontId="1" type="noConversion"/>
  </si>
  <si>
    <t>イラストイベント
13:45～</t>
    <phoneticPr fontId="33"/>
  </si>
  <si>
    <t>10:30～（大橋北）</t>
    <rPh sb="7" eb="10">
      <t>オオハシキタ</t>
    </rPh>
    <phoneticPr fontId="33"/>
  </si>
  <si>
    <t xml:space="preserve">クリーンアップ
10:30~
</t>
    <phoneticPr fontId="33"/>
  </si>
  <si>
    <t>DJイベント</t>
    <phoneticPr fontId="33"/>
  </si>
  <si>
    <t>13:15～（利用者さん/五味）</t>
    <phoneticPr fontId="1" type="noConversion"/>
  </si>
  <si>
    <t>金曜日イベント出来ない時</t>
  </si>
  <si>
    <t>👇</t>
  </si>
  <si>
    <t>毎週金曜１５時～１６時</t>
  </si>
  <si>
    <t>第1.第3・水曜・午前　
睡眠改善体操</t>
    <rPh sb="0" eb="1">
      <t>ﾀﾞｲ</t>
    </rPh>
    <rPh sb="3" eb="4">
      <t>ﾀﾞｲ</t>
    </rPh>
    <rPh sb="6" eb="8">
      <t>ｽｲﾖｳ</t>
    </rPh>
    <rPh sb="9" eb="11">
      <t>ｺﾞｾﾞﾝ</t>
    </rPh>
    <rPh sb="13" eb="19">
      <t>ｽｲﾐﾝｶｲｾﾞﾝﾀｲｿｳ</t>
    </rPh>
    <phoneticPr fontId="1" type="noConversion"/>
  </si>
  <si>
    <t>↑南体育館にてヨガです！</t>
  </si>
  <si>
    <r>
      <t>軽音楽練習　</t>
    </r>
    <r>
      <rPr>
        <sz val="11"/>
        <color rgb="FFFF0000"/>
        <rFont val="Segoe UI Emoji"/>
        <family val="2"/>
      </rPr>
      <t>🎸</t>
    </r>
    <phoneticPr fontId="1" type="noConversion"/>
  </si>
  <si>
    <t>初詣＆ランチ(蒔田/甲木)</t>
    <rPh sb="0" eb="2">
      <t>ﾊﾂﾓｳﾃﾞ</t>
    </rPh>
    <phoneticPr fontId="1" type="noConversion"/>
  </si>
  <si>
    <t>12:45～(保田/五味/綾部)</t>
    <rPh sb="7" eb="9">
      <t>ヤスダ</t>
    </rPh>
    <rPh sb="10" eb="12">
      <t>ゴミ</t>
    </rPh>
    <rPh sb="12" eb="15">
      <t>･アヤベ</t>
    </rPh>
    <phoneticPr fontId="33"/>
  </si>
  <si>
    <t>10:30～（ 大橋  ）</t>
    <rPh sb="8" eb="10">
      <t>オオハシ</t>
    </rPh>
    <phoneticPr fontId="33"/>
  </si>
  <si>
    <t>10:30~15:00</t>
    <phoneticPr fontId="33"/>
  </si>
  <si>
    <t>言葉の時間
13:15～（甲木）</t>
    <rPh sb="0" eb="2">
      <t>ｺﾄﾊﾞ</t>
    </rPh>
    <rPh sb="3" eb="5">
      <t>ｼﾞｶﾝ</t>
    </rPh>
    <rPh sb="13" eb="15">
      <t>ｶﾂｷ</t>
    </rPh>
    <phoneticPr fontId="1" type="noConversion"/>
  </si>
  <si>
    <t>10:30～</t>
    <phoneticPr fontId="1" type="noConversion"/>
  </si>
  <si>
    <t>10:30～</t>
    <phoneticPr fontId="33"/>
  </si>
  <si>
    <t xml:space="preserve">SST
</t>
    <phoneticPr fontId="33"/>
  </si>
  <si>
    <t>繋がってるよ</t>
    <rPh sb="0" eb="1">
      <t>ﾂﾅ</t>
    </rPh>
    <phoneticPr fontId="1" type="noConversion"/>
  </si>
  <si>
    <t>13:00～折句</t>
    <rPh sb="6" eb="8">
      <t>ｵﾘｸ</t>
    </rPh>
    <phoneticPr fontId="1" type="noConversion"/>
  </si>
  <si>
    <t>10:30～(藤崎）南体育館</t>
    <rPh sb="7" eb="9">
      <t>フジサキ</t>
    </rPh>
    <rPh sb="10" eb="14">
      <t>ミナミタイイクカン</t>
    </rPh>
    <phoneticPr fontId="33"/>
  </si>
  <si>
    <t>10:30～</t>
    <phoneticPr fontId="1" type="noConversion"/>
  </si>
  <si>
    <t xml:space="preserve">クリエィティブデイ
</t>
    <phoneticPr fontId="1" type="noConversion"/>
  </si>
  <si>
    <t>職員自己紹介（真田）
13:15～</t>
    <phoneticPr fontId="1" type="noConversion"/>
  </si>
  <si>
    <t xml:space="preserve">コミュニケーションワークショップ12:45~（五味/真田）
</t>
    <rPh sb="26" eb="28">
      <t>サナダ</t>
    </rPh>
    <phoneticPr fontId="33"/>
  </si>
  <si>
    <t xml:space="preserve">ウォーキング
10:30～
ビジネス敬語
</t>
    <rPh sb="19" eb="21">
      <t>ケイゴ</t>
    </rPh>
    <phoneticPr fontId="33"/>
  </si>
  <si>
    <t>zoomに慣れよう！
13:30～（五味/真田/綾部）</t>
    <rPh sb="5" eb="6">
      <t>ナ</t>
    </rPh>
    <rPh sb="18" eb="20">
      <t>ゴミ</t>
    </rPh>
    <rPh sb="21" eb="23">
      <t>サナダ</t>
    </rPh>
    <rPh sb="24" eb="26">
      <t>アヤベ</t>
    </rPh>
    <phoneticPr fontId="33"/>
  </si>
  <si>
    <r>
      <rPr>
        <b/>
        <sz val="12"/>
        <color rgb="FFFF0000"/>
        <rFont val="游ゴシック"/>
        <family val="3"/>
        <charset val="128"/>
      </rPr>
      <t>P検試験日(甲木）</t>
    </r>
    <r>
      <rPr>
        <sz val="12"/>
        <color rgb="FFFF0000"/>
        <rFont val="游ゴシック"/>
        <family val="3"/>
        <charset val="128"/>
      </rPr>
      <t xml:space="preserve">
</t>
    </r>
    <rPh sb="6" eb="8">
      <t>カツキ</t>
    </rPh>
    <phoneticPr fontId="33"/>
  </si>
  <si>
    <t>おすすめスポット
13:15~(大橋）（甲木/真田）</t>
    <rPh sb="16" eb="18">
      <t>オオハシ</t>
    </rPh>
    <rPh sb="20" eb="22">
      <t>カツキ</t>
    </rPh>
    <rPh sb="23" eb="25">
      <t>サナダ</t>
    </rPh>
    <phoneticPr fontId="33"/>
  </si>
  <si>
    <r>
      <t>ニュースピックアップ
13:15~（大橋）</t>
    </r>
    <r>
      <rPr>
        <sz val="10"/>
        <color theme="1" tint="0.14999847407452621"/>
        <rFont val="游ゴシック"/>
        <family val="3"/>
        <charset val="128"/>
      </rPr>
      <t>（甲木/真田）</t>
    </r>
    <rPh sb="18" eb="20">
      <t>オオハシ</t>
    </rPh>
    <rPh sb="22" eb="24">
      <t>カツキ</t>
    </rPh>
    <rPh sb="25" eb="27">
      <t>サナダ</t>
    </rPh>
    <phoneticPr fontId="33"/>
  </si>
  <si>
    <t xml:space="preserve">タイピング選手権
13:15～（五味/真田/綾部）
</t>
    <rPh sb="5" eb="8">
      <t>センシュケン</t>
    </rPh>
    <rPh sb="19" eb="21">
      <t>サナダ</t>
    </rPh>
    <rPh sb="22" eb="24">
      <t>アヤベ</t>
    </rPh>
    <phoneticPr fontId="33"/>
  </si>
  <si>
    <t>心理士岡村先生の講話
13:30～(鹿子島）</t>
    <rPh sb="0" eb="3">
      <t>ｼﾝﾘｼ</t>
    </rPh>
    <rPh sb="3" eb="7">
      <t>ｵｶﾑﾗｾﾝｾｲ</t>
    </rPh>
    <rPh sb="8" eb="10">
      <t>ｺｳﾜ</t>
    </rPh>
    <rPh sb="18" eb="19">
      <t>ｼｶ</t>
    </rPh>
    <rPh sb="19" eb="21">
      <t>ｺｼﾏ</t>
    </rPh>
    <phoneticPr fontId="1" type="noConversion"/>
  </si>
  <si>
    <t xml:space="preserve">コミュニケーションゲーム
13:30～（五味/真田）
</t>
    <rPh sb="20" eb="22">
      <t>ゴミ</t>
    </rPh>
    <rPh sb="23" eb="25">
      <t>サナダ</t>
    </rPh>
    <phoneticPr fontId="33"/>
  </si>
  <si>
    <r>
      <t>英語であそぼう</t>
    </r>
    <r>
      <rPr>
        <sz val="10"/>
        <rFont val="游ゴシック"/>
        <family val="3"/>
        <charset val="128"/>
      </rPr>
      <t>（ようこ先生）
13:15~（鹿子島/真田）</t>
    </r>
    <rPh sb="11" eb="13">
      <t>ｾﾝｾｲ</t>
    </rPh>
    <rPh sb="22" eb="23">
      <t>ｼｶ</t>
    </rPh>
    <rPh sb="23" eb="25">
      <t>ｺｼﾏ</t>
    </rPh>
    <rPh sb="26" eb="28">
      <t>ｻﾅﾀﾞ</t>
    </rPh>
    <phoneticPr fontId="1" type="noConversion"/>
  </si>
  <si>
    <t xml:space="preserve"> 楽しい心理学(須藤先生)
13:00~14:45（保田）</t>
    <rPh sb="1" eb="2">
      <t>ﾀﾉ</t>
    </rPh>
    <rPh sb="4" eb="7">
      <t>ｼﾝﾘｶﾞｸ</t>
    </rPh>
    <rPh sb="26" eb="28">
      <t>ﾔｽﾀﾞ</t>
    </rPh>
    <phoneticPr fontId="1" type="noConversion"/>
  </si>
  <si>
    <r>
      <t>ビジネス敬語
13:15～</t>
    </r>
    <r>
      <rPr>
        <sz val="10"/>
        <color theme="1"/>
        <rFont val="游ゴシック"/>
        <family val="3"/>
        <charset val="128"/>
      </rPr>
      <t>（鹿子島/真田/綾部）</t>
    </r>
    <rPh sb="4" eb="6">
      <t>ｹｲｺﾞ</t>
    </rPh>
    <rPh sb="14" eb="15">
      <t>ｼｶ</t>
    </rPh>
    <rPh sb="15" eb="17">
      <t>ｺｼﾏ</t>
    </rPh>
    <rPh sb="18" eb="20">
      <t>ｻﾅﾀﾞ</t>
    </rPh>
    <rPh sb="21" eb="23">
      <t>ｱﾔﾍﾞ</t>
    </rPh>
    <phoneticPr fontId="1" type="noConversion"/>
  </si>
  <si>
    <t>（全職員）</t>
    <rPh sb="1" eb="4">
      <t>ｾﾞﾝｼｮｸｲﾝ</t>
    </rPh>
    <phoneticPr fontId="1" type="noConversion"/>
  </si>
  <si>
    <t xml:space="preserve"> </t>
    <phoneticPr fontId="33"/>
  </si>
  <si>
    <t>三木先生の講話</t>
    <rPh sb="0" eb="4">
      <t>ミキセンセイ</t>
    </rPh>
    <rPh sb="5" eb="7">
      <t>コウワ</t>
    </rPh>
    <phoneticPr fontId="33"/>
  </si>
  <si>
    <r>
      <rPr>
        <b/>
        <sz val="12"/>
        <color rgb="FFFF0000"/>
        <rFont val="游ゴシック"/>
        <family val="3"/>
        <charset val="128"/>
      </rPr>
      <t>P検試験日(鹿子島）</t>
    </r>
    <r>
      <rPr>
        <sz val="12"/>
        <color rgb="FFFF0000"/>
        <rFont val="游ゴシック"/>
        <family val="3"/>
        <charset val="128"/>
      </rPr>
      <t xml:space="preserve">
</t>
    </r>
    <rPh sb="6" eb="7">
      <t>シカ</t>
    </rPh>
    <rPh sb="7" eb="9">
      <t>コシマ</t>
    </rPh>
    <phoneticPr fontId="33"/>
  </si>
  <si>
    <t>こりゃもてんばい観劇</t>
    <rPh sb="8" eb="10">
      <t>カンゲキ</t>
    </rPh>
    <phoneticPr fontId="33"/>
  </si>
  <si>
    <t>10:30～（ 大橋北  ）</t>
    <rPh sb="8" eb="11">
      <t>オオハシキタ</t>
    </rPh>
    <phoneticPr fontId="33"/>
  </si>
  <si>
    <t>10:30～(大橋）南体育館</t>
    <rPh sb="7" eb="9">
      <t>オオハシ</t>
    </rPh>
    <rPh sb="10" eb="14">
      <t>ミナミタイイクカン</t>
    </rPh>
    <phoneticPr fontId="33"/>
  </si>
  <si>
    <t>レジンクラフト
13:15～（鹿子島）</t>
    <rPh sb="15" eb="16">
      <t>シカ</t>
    </rPh>
    <rPh sb="16" eb="18">
      <t>コシマ</t>
    </rPh>
    <phoneticPr fontId="33"/>
  </si>
  <si>
    <t>10:30～（大橋北）</t>
    <rPh sb="7" eb="9">
      <t>オオハシ</t>
    </rPh>
    <rPh sb="9" eb="10">
      <t>キタ</t>
    </rPh>
    <phoneticPr fontId="33"/>
  </si>
  <si>
    <t>羊毛フェルト
10:15～（真田）</t>
    <rPh sb="0" eb="2">
      <t>ヨウモウ</t>
    </rPh>
    <rPh sb="14" eb="16">
      <t>サナダ</t>
    </rPh>
    <phoneticPr fontId="33"/>
  </si>
  <si>
    <t xml:space="preserve">
</t>
    <phoneticPr fontId="33"/>
  </si>
  <si>
    <t>ペーパークラフト</t>
    <phoneticPr fontId="33"/>
  </si>
  <si>
    <t>刺し子
13:15~（綾部/真田）</t>
    <rPh sb="0" eb="1">
      <t>サ</t>
    </rPh>
    <rPh sb="2" eb="3">
      <t>コ</t>
    </rPh>
    <rPh sb="11" eb="13">
      <t>アヤベ</t>
    </rPh>
    <rPh sb="14" eb="16">
      <t>サナダ</t>
    </rPh>
    <phoneticPr fontId="33"/>
  </si>
  <si>
    <t>10:15～（綾部/真田）</t>
    <rPh sb="7" eb="9">
      <t>アヤベ</t>
    </rPh>
    <rPh sb="10" eb="12">
      <t>サナダ</t>
    </rPh>
    <phoneticPr fontId="33"/>
  </si>
  <si>
    <t>10:30～（大橋北）南体育館</t>
    <rPh sb="7" eb="9">
      <t>オオハシ</t>
    </rPh>
    <rPh sb="9" eb="10">
      <t>キタ</t>
    </rPh>
    <rPh sb="11" eb="15">
      <t>ミナミタイイクカン</t>
    </rPh>
    <phoneticPr fontId="33"/>
  </si>
  <si>
    <t>10:30～（大橋）南体育館</t>
    <rPh sb="7" eb="9">
      <t>オオハシ</t>
    </rPh>
    <rPh sb="10" eb="14">
      <t>ミナミタイイクカン</t>
    </rPh>
    <phoneticPr fontId="33"/>
  </si>
  <si>
    <t>15:00～</t>
    <phoneticPr fontId="33"/>
  </si>
  <si>
    <t>第１・第２・木曜・１４時～１５時</t>
    <rPh sb="0" eb="1">
      <t>ダイ</t>
    </rPh>
    <rPh sb="3" eb="4">
      <t>ダイ</t>
    </rPh>
    <rPh sb="6" eb="8">
      <t>モクヨウ</t>
    </rPh>
    <rPh sb="11" eb="12">
      <t>ジ</t>
    </rPh>
    <rPh sb="15" eb="16">
      <t>ジ</t>
    </rPh>
    <phoneticPr fontId="33"/>
  </si>
  <si>
    <t>南体育館にて、ピラティス</t>
    <rPh sb="0" eb="1">
      <t>ミナミ</t>
    </rPh>
    <rPh sb="1" eb="4">
      <t>タイイクカン</t>
    </rPh>
    <phoneticPr fontId="33"/>
  </si>
  <si>
    <t xml:space="preserve">毎週火曜日は
</t>
    <phoneticPr fontId="33"/>
  </si>
  <si>
    <t>ZOOM朝礼終礼です！</t>
    <phoneticPr fontId="33"/>
  </si>
  <si>
    <r>
      <t>軽音楽練習　</t>
    </r>
    <r>
      <rPr>
        <sz val="12"/>
        <color rgb="FFFF0000"/>
        <rFont val="Segoe UI Symbol"/>
        <family val="2"/>
      </rPr>
      <t>🎸</t>
    </r>
    <r>
      <rPr>
        <sz val="12"/>
        <color theme="1" tint="0.14999847407452621"/>
        <rFont val="Segoe UI Symbol"/>
        <family val="3"/>
      </rPr>
      <t xml:space="preserve">
13:30</t>
    </r>
    <r>
      <rPr>
        <sz val="12"/>
        <color theme="1" tint="0.14999847407452621"/>
        <rFont val="游ゴシック"/>
        <family val="3"/>
        <charset val="128"/>
      </rPr>
      <t>~（鹿子島・真田）</t>
    </r>
    <rPh sb="16" eb="17">
      <t>シカ</t>
    </rPh>
    <rPh sb="17" eb="19">
      <t>コシマ</t>
    </rPh>
    <rPh sb="20" eb="22">
      <t>サナダ</t>
    </rPh>
    <phoneticPr fontId="33"/>
  </si>
  <si>
    <r>
      <t>軽音楽練習　</t>
    </r>
    <r>
      <rPr>
        <sz val="12"/>
        <color rgb="FFFF0000"/>
        <rFont val="Segoe UI Symbol"/>
        <family val="2"/>
      </rPr>
      <t>🎸</t>
    </r>
    <r>
      <rPr>
        <sz val="12"/>
        <rFont val="Segoe UI Symbol"/>
        <family val="3"/>
      </rPr>
      <t xml:space="preserve">
</t>
    </r>
    <r>
      <rPr>
        <sz val="12"/>
        <rFont val="游ゴシック"/>
        <family val="3"/>
        <charset val="128"/>
      </rPr>
      <t>13:30～（鹿子島・真田）</t>
    </r>
    <rPh sb="16" eb="17">
      <t>シカ</t>
    </rPh>
    <rPh sb="17" eb="19">
      <t>コシマ</t>
    </rPh>
    <rPh sb="20" eb="22">
      <t>サナダ</t>
    </rPh>
    <phoneticPr fontId="33"/>
  </si>
  <si>
    <t>13:30～（鹿子島・真田・綾部）</t>
    <rPh sb="7" eb="8">
      <t>シカ</t>
    </rPh>
    <rPh sb="8" eb="10">
      <t>コシマ</t>
    </rPh>
    <rPh sb="11" eb="13">
      <t>サナダ</t>
    </rPh>
    <rPh sb="14" eb="16">
      <t>アヤベ</t>
    </rPh>
    <phoneticPr fontId="33"/>
  </si>
  <si>
    <t>まわし読み新聞
10:30～（甲木）</t>
    <rPh sb="3" eb="4">
      <t>ヨ</t>
    </rPh>
    <rPh sb="5" eb="7">
      <t>シンブン</t>
    </rPh>
    <rPh sb="15" eb="17">
      <t>カツキ</t>
    </rPh>
    <phoneticPr fontId="33"/>
  </si>
  <si>
    <t>心理士岡村先生の講話　
13:30～(鹿子島）</t>
    <phoneticPr fontId="33"/>
  </si>
  <si>
    <t>まわし読み新聞</t>
    <phoneticPr fontId="33"/>
  </si>
  <si>
    <t>10:30~(甲木）</t>
    <rPh sb="7" eb="9">
      <t>カツキ</t>
    </rPh>
    <phoneticPr fontId="33"/>
  </si>
  <si>
    <t xml:space="preserve">七草がゆを
食べよう
</t>
    <rPh sb="0" eb="2">
      <t>ナナクサ</t>
    </rPh>
    <rPh sb="6" eb="7">
      <t>タ</t>
    </rPh>
    <phoneticPr fontId="33"/>
  </si>
  <si>
    <t>七草粥を作って
食べよう</t>
    <rPh sb="0" eb="2">
      <t>ﾅﾅｸｻ</t>
    </rPh>
    <rPh sb="2" eb="3">
      <t>ｶﾕ</t>
    </rPh>
    <rPh sb="4" eb="5">
      <t>ﾂｸ</t>
    </rPh>
    <rPh sb="8" eb="9">
      <t>ﾀ</t>
    </rPh>
    <phoneticPr fontId="1" type="noConversion"/>
  </si>
  <si>
    <t>2023年12月21日更新</t>
    <rPh sb="4" eb="5">
      <t>ﾈﾝ</t>
    </rPh>
    <rPh sb="7" eb="8">
      <t>ｶﾞﾂ</t>
    </rPh>
    <rPh sb="10" eb="11">
      <t>ﾋ</t>
    </rPh>
    <rPh sb="11" eb="13">
      <t>ｺｳｼﾝ</t>
    </rPh>
    <phoneticPr fontId="1" type="noConversion"/>
  </si>
  <si>
    <r>
      <t>軽音楽練習　</t>
    </r>
    <r>
      <rPr>
        <sz val="12"/>
        <color rgb="FFFF0000"/>
        <rFont val="游ゴシック"/>
        <family val="3"/>
        <charset val="128"/>
      </rPr>
      <t>🎸</t>
    </r>
    <r>
      <rPr>
        <sz val="12"/>
        <color theme="1" tint="0.14999847407452621"/>
        <rFont val="游ゴシック"/>
        <family val="3"/>
        <charset val="128"/>
      </rPr>
      <t xml:space="preserve">
13:30~(鹿子島・真田）</t>
    </r>
    <rPh sb="16" eb="17">
      <t>シカ</t>
    </rPh>
    <rPh sb="17" eb="19">
      <t>コシマ</t>
    </rPh>
    <rPh sb="20" eb="22">
      <t>サナダ</t>
    </rPh>
    <phoneticPr fontId="33"/>
  </si>
  <si>
    <r>
      <t>軽音楽練習　</t>
    </r>
    <r>
      <rPr>
        <sz val="12"/>
        <color rgb="FFFF0000"/>
        <rFont val="游ゴシック"/>
        <family val="3"/>
        <charset val="128"/>
      </rPr>
      <t>🎸</t>
    </r>
    <r>
      <rPr>
        <sz val="12"/>
        <rFont val="游ゴシック"/>
        <family val="3"/>
        <charset val="128"/>
      </rPr>
      <t xml:space="preserve">
13:30～（鹿子島・真田）</t>
    </r>
    <rPh sb="16" eb="17">
      <t>シカ</t>
    </rPh>
    <rPh sb="17" eb="19">
      <t>コシマ</t>
    </rPh>
    <rPh sb="20" eb="22">
      <t>サナダ</t>
    </rPh>
    <phoneticPr fontId="33"/>
  </si>
  <si>
    <r>
      <t>軽音楽練習　</t>
    </r>
    <r>
      <rPr>
        <sz val="11"/>
        <color rgb="FFFF0000"/>
        <rFont val="游ゴシック"/>
        <family val="3"/>
        <charset val="128"/>
      </rPr>
      <t>🎸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</si>
</sst>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181" x14ac:knownFonts="1">
    <font>
      <sz val="11"/>
      <color theme="1" tint="0.24994659260841701"/>
      <name val="Meiryo UI"/>
      <family val="2"/>
    </font>
    <font>
      <sz val="8"/>
      <name val="Arial"/>
      <family val="2"/>
    </font>
    <font>
      <sz val="11"/>
      <color theme="1"/>
      <name val="Meiryo UI"/>
      <family val="2"/>
    </font>
    <font>
      <sz val="11"/>
      <color indexed="63"/>
      <name val="Meiryo UI"/>
      <family val="2"/>
    </font>
    <font>
      <b/>
      <sz val="11"/>
      <color theme="0"/>
      <name val="Meiryo UI"/>
      <family val="2"/>
    </font>
    <font>
      <sz val="11"/>
      <color theme="0"/>
      <name val="Meiryo UI"/>
      <family val="2"/>
    </font>
    <font>
      <b/>
      <sz val="14"/>
      <color theme="0"/>
      <name val="Meiryo UI"/>
      <family val="2"/>
    </font>
    <font>
      <sz val="11"/>
      <color rgb="FF9C0006"/>
      <name val="Meiryo UI"/>
      <family val="2"/>
    </font>
    <font>
      <b/>
      <sz val="11"/>
      <color rgb="FFFA7D00"/>
      <name val="Meiryo UI"/>
      <family val="2"/>
    </font>
    <font>
      <sz val="11"/>
      <color theme="1" tint="0.34998626667073579"/>
      <name val="Meiryo UI"/>
      <family val="2"/>
    </font>
    <font>
      <i/>
      <sz val="11"/>
      <color rgb="FF7F7F7F"/>
      <name val="Meiryo UI"/>
      <family val="2"/>
    </font>
    <font>
      <sz val="11"/>
      <color rgb="FF006100"/>
      <name val="Meiryo UI"/>
      <family val="2"/>
    </font>
    <font>
      <sz val="11"/>
      <color theme="4" tint="-0.24994659260841701"/>
      <name val="Meiryo UI"/>
      <family val="2"/>
    </font>
    <font>
      <sz val="11"/>
      <color theme="1" tint="0.24994659260841701"/>
      <name val="Meiryo UI"/>
      <family val="2"/>
    </font>
    <font>
      <b/>
      <sz val="11"/>
      <color theme="1" tint="0.34998626667073579"/>
      <name val="Meiryo UI"/>
      <family val="2"/>
    </font>
    <font>
      <sz val="11"/>
      <color rgb="FF3F3F76"/>
      <name val="Meiryo UI"/>
      <family val="2"/>
    </font>
    <font>
      <sz val="11"/>
      <color rgb="FFFA7D00"/>
      <name val="Meiryo UI"/>
      <family val="2"/>
    </font>
    <font>
      <sz val="11"/>
      <color rgb="FF9C5700"/>
      <name val="Meiryo UI"/>
      <family val="2"/>
    </font>
    <font>
      <b/>
      <sz val="11"/>
      <color rgb="FF3F3F3F"/>
      <name val="Meiryo UI"/>
      <family val="2"/>
    </font>
    <font>
      <sz val="35"/>
      <color theme="4"/>
      <name val="Meiryo UI"/>
      <family val="2"/>
    </font>
    <font>
      <b/>
      <sz val="11"/>
      <color theme="1"/>
      <name val="Meiryo UI"/>
      <family val="2"/>
    </font>
    <font>
      <sz val="11"/>
      <color rgb="FFFF0000"/>
      <name val="Meiryo UI"/>
      <family val="2"/>
    </font>
    <font>
      <sz val="11"/>
      <name val="Meiryo UI"/>
      <family val="2"/>
    </font>
    <font>
      <sz val="12"/>
      <color theme="4" tint="-0.24994659260841701"/>
      <name val="Meiryo UI"/>
      <family val="2"/>
    </font>
    <font>
      <sz val="11"/>
      <color theme="1" tint="0.14999847407452621"/>
      <name val="Meiryo UI"/>
      <family val="2"/>
    </font>
    <font>
      <b/>
      <sz val="36"/>
      <color theme="8" tint="-0.499984740745262"/>
      <name val="Meiryo UI"/>
      <family val="2"/>
    </font>
    <font>
      <sz val="35"/>
      <color theme="1" tint="0.14999847407452621"/>
      <name val="Meiryo UI"/>
      <family val="2"/>
    </font>
    <font>
      <sz val="12"/>
      <color theme="1" tint="0.14999847407452621"/>
      <name val="Meiryo UI"/>
      <family val="2"/>
    </font>
    <font>
      <sz val="12"/>
      <name val="Meiryo UI"/>
      <family val="2"/>
    </font>
    <font>
      <sz val="10"/>
      <color theme="1" tint="0.14999847407452621"/>
      <name val="Meiryo UI"/>
      <family val="2"/>
    </font>
    <font>
      <b/>
      <sz val="36"/>
      <color theme="9" tint="-0.499984740745262"/>
      <name val="Meiryo UI"/>
      <family val="2"/>
    </font>
    <font>
      <b/>
      <sz val="36"/>
      <color theme="7" tint="-0.499984740745262"/>
      <name val="Meiryo UI"/>
      <family val="2"/>
    </font>
    <font>
      <b/>
      <sz val="36"/>
      <color theme="5" tint="-0.499984740745262"/>
      <name val="Meiryo UI"/>
      <family val="2"/>
    </font>
    <font>
      <sz val="6"/>
      <name val="ＭＳ Ｐゴシック"/>
      <family val="3"/>
      <charset val="128"/>
    </font>
    <font>
      <sz val="11"/>
      <color theme="1" tint="0.14999847407452621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10"/>
      <color theme="1" tint="0.14999847407452621"/>
      <name val="Meiryo UI"/>
      <family val="3"/>
      <charset val="128"/>
    </font>
    <font>
      <b/>
      <sz val="14"/>
      <color rgb="FFFF0000"/>
      <name val="Meiryo UI"/>
      <family val="3"/>
      <charset val="128"/>
    </font>
    <font>
      <b/>
      <sz val="12"/>
      <color rgb="FF00B050"/>
      <name val="Meiryo UI"/>
      <family val="3"/>
      <charset val="128"/>
    </font>
    <font>
      <b/>
      <sz val="12"/>
      <color rgb="FFDB2DAD"/>
      <name val="Meiryo UI"/>
      <family val="3"/>
      <charset val="128"/>
    </font>
    <font>
      <b/>
      <sz val="12"/>
      <color theme="1" tint="0.14999847407452621"/>
      <name val="Meiryo UI"/>
      <family val="3"/>
      <charset val="128"/>
    </font>
    <font>
      <sz val="14"/>
      <color theme="1" tint="0.14999847407452621"/>
      <name val="Meiryo UI"/>
      <family val="3"/>
      <charset val="128"/>
    </font>
    <font>
      <b/>
      <sz val="14"/>
      <color theme="1" tint="0.14999847407452621"/>
      <name val="Meiryo UI"/>
      <family val="3"/>
      <charset val="128"/>
    </font>
    <font>
      <b/>
      <sz val="14"/>
      <color rgb="FFDB2DAD"/>
      <name val="Meiryo UI"/>
      <family val="3"/>
      <charset val="128"/>
    </font>
    <font>
      <b/>
      <sz val="12"/>
      <color rgb="FFFFC000"/>
      <name val="Meiryo UI"/>
      <family val="3"/>
      <charset val="128"/>
    </font>
    <font>
      <b/>
      <sz val="13"/>
      <color rgb="FFFFC000"/>
      <name val="Meiryo UI"/>
      <family val="3"/>
      <charset val="128"/>
    </font>
    <font>
      <b/>
      <sz val="14"/>
      <color indexed="63" tint="0.14999847407452621"/>
      <name val="Meiryo UI"/>
      <family val="3"/>
      <charset val="128"/>
    </font>
    <font>
      <b/>
      <sz val="14"/>
      <color indexed="63"/>
      <name val="Meiryo UI"/>
      <family val="3"/>
      <charset val="128"/>
    </font>
    <font>
      <b/>
      <sz val="16"/>
      <color theme="1" tint="0.14999847407452621"/>
      <name val="Meiryo UI"/>
      <family val="3"/>
      <charset val="128"/>
    </font>
    <font>
      <b/>
      <sz val="12"/>
      <color rgb="FFFF0000"/>
      <name val="Meiryo UI"/>
      <family val="3"/>
      <charset val="128"/>
    </font>
    <font>
      <b/>
      <sz val="14"/>
      <color theme="8"/>
      <name val="Meiryo UI"/>
      <family val="3"/>
      <charset val="128"/>
    </font>
    <font>
      <b/>
      <sz val="10"/>
      <color rgb="FFFF0000"/>
      <name val="Meiryo UI"/>
      <family val="3"/>
      <charset val="128"/>
    </font>
    <font>
      <b/>
      <sz val="13"/>
      <color rgb="FF002060"/>
      <name val="Meiryo UI"/>
      <family val="3"/>
      <charset val="128"/>
    </font>
    <font>
      <sz val="18"/>
      <color rgb="FFFF0000"/>
      <name val="Meiryo UI"/>
      <family val="2"/>
    </font>
    <font>
      <b/>
      <sz val="14"/>
      <color rgb="FFFFC000"/>
      <name val="Meiryo UI"/>
      <family val="3"/>
      <charset val="128"/>
    </font>
    <font>
      <b/>
      <sz val="10"/>
      <color theme="8"/>
      <name val="Meiryo UI"/>
      <family val="3"/>
      <charset val="128"/>
    </font>
    <font>
      <b/>
      <sz val="12"/>
      <color theme="4"/>
      <name val="Meiryo UI"/>
      <family val="3"/>
      <charset val="128"/>
    </font>
    <font>
      <b/>
      <sz val="16"/>
      <color rgb="FFFF0000"/>
      <name val="Meiryo UI"/>
      <family val="3"/>
      <charset val="128"/>
    </font>
    <font>
      <b/>
      <sz val="16"/>
      <color rgb="FF00B0F0"/>
      <name val="Meiryo UI"/>
      <family val="3"/>
      <charset val="128"/>
    </font>
    <font>
      <sz val="14"/>
      <color theme="1" tint="0.14999847407452621"/>
      <name val="Meiryo UI"/>
      <family val="2"/>
    </font>
    <font>
      <b/>
      <sz val="14"/>
      <color rgb="FF00B0F0"/>
      <name val="Meiryo UI"/>
      <family val="3"/>
      <charset val="128"/>
    </font>
    <font>
      <b/>
      <sz val="16"/>
      <color rgb="FF57D3FF"/>
      <name val="Meiryo UI"/>
      <family val="3"/>
      <charset val="128"/>
    </font>
    <font>
      <b/>
      <sz val="14"/>
      <color theme="1"/>
      <name val="Meiryo UI"/>
      <family val="3"/>
      <charset val="128"/>
    </font>
    <font>
      <b/>
      <sz val="12"/>
      <color rgb="FF00B0F0"/>
      <name val="Meiryo UI"/>
      <family val="3"/>
      <charset val="128"/>
    </font>
    <font>
      <b/>
      <sz val="14"/>
      <color rgb="FF00B050"/>
      <name val="Meiryo UI"/>
      <family val="3"/>
      <charset val="128"/>
    </font>
    <font>
      <b/>
      <sz val="14"/>
      <color theme="5" tint="0.39997558519241921"/>
      <name val="Meiryo UI"/>
      <family val="3"/>
      <charset val="128"/>
    </font>
    <font>
      <b/>
      <sz val="14"/>
      <color rgb="FF0B8693"/>
      <name val="Meiryo UI"/>
      <family val="3"/>
      <charset val="128"/>
    </font>
    <font>
      <sz val="11"/>
      <color theme="7" tint="-0.249977111117893"/>
      <name val="Meiryo UI"/>
      <family val="2"/>
    </font>
    <font>
      <sz val="14"/>
      <color theme="1"/>
      <name val="Meiryo UI"/>
      <family val="2"/>
    </font>
    <font>
      <b/>
      <sz val="16"/>
      <color theme="4"/>
      <name val="Meiryo UI"/>
      <family val="3"/>
      <charset val="128"/>
    </font>
    <font>
      <b/>
      <sz val="14"/>
      <color theme="4"/>
      <name val="Meiryo UI"/>
      <family val="3"/>
      <charset val="128"/>
    </font>
    <font>
      <b/>
      <sz val="16"/>
      <color theme="5" tint="-0.249977111117893"/>
      <name val="Meiryo UI"/>
      <family val="3"/>
      <charset val="128"/>
    </font>
    <font>
      <b/>
      <sz val="14"/>
      <color rgb="FFFF0000"/>
      <name val="Segoe UI Symbol"/>
      <family val="2"/>
    </font>
    <font>
      <b/>
      <sz val="14"/>
      <color theme="4" tint="-0.499984740745262"/>
      <name val="Meiryo UI"/>
      <family val="3"/>
      <charset val="128"/>
    </font>
    <font>
      <b/>
      <sz val="16"/>
      <color theme="4" tint="-0.249977111117893"/>
      <name val="Meiryo UI"/>
      <family val="3"/>
      <charset val="128"/>
    </font>
    <font>
      <b/>
      <sz val="12"/>
      <color theme="7" tint="-0.249977111117893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b/>
      <sz val="12"/>
      <color theme="5"/>
      <name val="Meiryo UI"/>
      <family val="3"/>
      <charset val="128"/>
    </font>
    <font>
      <b/>
      <sz val="14"/>
      <color rgb="FFEE8240"/>
      <name val="Meiryo UI"/>
      <family val="3"/>
      <charset val="128"/>
    </font>
    <font>
      <b/>
      <sz val="14"/>
      <color rgb="FF57D3FF"/>
      <name val="Meiryo UI"/>
      <family val="3"/>
      <charset val="128"/>
    </font>
    <font>
      <sz val="11"/>
      <color theme="5" tint="-0.249977111117893"/>
      <name val="Meiryo UI"/>
      <family val="2"/>
    </font>
    <font>
      <b/>
      <sz val="11"/>
      <color theme="1" tint="0.14999847407452621"/>
      <name val="Meiryo UI"/>
      <family val="3"/>
      <charset val="128"/>
    </font>
    <font>
      <b/>
      <sz val="11"/>
      <color theme="5"/>
      <name val="Meiryo UI"/>
      <family val="3"/>
      <charset val="128"/>
    </font>
    <font>
      <b/>
      <sz val="13"/>
      <color theme="5"/>
      <name val="Meiryo UI"/>
      <family val="3"/>
      <charset val="128"/>
    </font>
    <font>
      <b/>
      <sz val="14"/>
      <color theme="5"/>
      <name val="Meiryo UI"/>
      <family val="3"/>
      <charset val="128"/>
    </font>
    <font>
      <b/>
      <sz val="14"/>
      <name val="Meiryo UI"/>
      <family val="3"/>
      <charset val="128"/>
    </font>
    <font>
      <b/>
      <sz val="12"/>
      <name val="Meiryo UI"/>
      <family val="3"/>
      <charset val="128"/>
    </font>
    <font>
      <sz val="12"/>
      <color rgb="FFDB2DAD"/>
      <name val="Meiryo UI"/>
      <family val="3"/>
      <charset val="128"/>
    </font>
    <font>
      <b/>
      <sz val="11"/>
      <name val="Meiryo UI"/>
      <family val="3"/>
      <charset val="128"/>
    </font>
    <font>
      <sz val="11"/>
      <color rgb="FF0070C0"/>
      <name val="HGS創英角ｺﾞｼｯｸUB"/>
      <family val="3"/>
      <charset val="128"/>
    </font>
    <font>
      <b/>
      <sz val="14"/>
      <color rgb="FFFF0000"/>
      <name val="MS UI Gothic"/>
      <family val="3"/>
      <charset val="128"/>
    </font>
    <font>
      <b/>
      <sz val="12"/>
      <color theme="1" tint="0.14999847407452621"/>
      <name val="Meiryo UI"/>
      <family val="2"/>
    </font>
    <font>
      <b/>
      <sz val="12"/>
      <color rgb="FFFF0000"/>
      <name val="Segoe UI Symbol"/>
      <family val="2"/>
    </font>
    <font>
      <b/>
      <sz val="10"/>
      <color rgb="FF00B050"/>
      <name val="Meiryo UI"/>
      <family val="3"/>
      <charset val="128"/>
    </font>
    <font>
      <b/>
      <sz val="10"/>
      <name val="Meiryo UI"/>
      <family val="3"/>
      <charset val="128"/>
    </font>
    <font>
      <sz val="12"/>
      <color theme="1" tint="0.14999847407452621"/>
      <name val="Segoe UI Symbol"/>
      <family val="2"/>
    </font>
    <font>
      <b/>
      <sz val="9"/>
      <color rgb="FFFF0000"/>
      <name val="Meiryo UI"/>
      <family val="3"/>
      <charset val="128"/>
    </font>
    <font>
      <b/>
      <sz val="36"/>
      <color theme="7" tint="-0.499984740745262"/>
      <name val="游ゴシック"/>
      <family val="3"/>
      <charset val="128"/>
    </font>
    <font>
      <sz val="11"/>
      <color theme="1" tint="0.14999847407452621"/>
      <name val="游ゴシック"/>
      <family val="3"/>
      <charset val="128"/>
    </font>
    <font>
      <sz val="35"/>
      <color theme="1" tint="0.14999847407452621"/>
      <name val="游ゴシック"/>
      <family val="3"/>
      <charset val="128"/>
    </font>
    <font>
      <sz val="12"/>
      <name val="游ゴシック"/>
      <family val="3"/>
      <charset val="128"/>
    </font>
    <font>
      <sz val="12"/>
      <color theme="1" tint="0.14999847407452621"/>
      <name val="游ゴシック"/>
      <family val="3"/>
      <charset val="128"/>
    </font>
    <font>
      <sz val="14"/>
      <color theme="1" tint="0.14999847407452621"/>
      <name val="游ゴシック"/>
      <family val="3"/>
      <charset val="128"/>
    </font>
    <font>
      <sz val="14"/>
      <color indexed="63"/>
      <name val="游ゴシック"/>
      <family val="3"/>
      <charset val="128"/>
    </font>
    <font>
      <b/>
      <sz val="14"/>
      <color indexed="63"/>
      <name val="游ゴシック"/>
      <family val="3"/>
      <charset val="128"/>
    </font>
    <font>
      <b/>
      <sz val="16"/>
      <color rgb="FFFF3300"/>
      <name val="游ゴシック"/>
      <family val="3"/>
      <charset val="128"/>
    </font>
    <font>
      <sz val="14"/>
      <color rgb="FFFF0000"/>
      <name val="游ゴシック"/>
      <family val="3"/>
      <charset val="128"/>
    </font>
    <font>
      <sz val="14"/>
      <color rgb="FF0070C0"/>
      <name val="游ゴシック"/>
      <family val="3"/>
      <charset val="128"/>
    </font>
    <font>
      <sz val="13"/>
      <name val="游ゴシック"/>
      <family val="3"/>
      <charset val="128"/>
    </font>
    <font>
      <sz val="14"/>
      <name val="游ゴシック"/>
      <family val="3"/>
      <charset val="128"/>
    </font>
    <font>
      <sz val="16"/>
      <color theme="1"/>
      <name val="游ゴシック"/>
      <family val="3"/>
      <charset val="128"/>
    </font>
    <font>
      <sz val="10"/>
      <color theme="1" tint="0.14999847407452621"/>
      <name val="游ゴシック"/>
      <family val="3"/>
      <charset val="128"/>
    </font>
    <font>
      <sz val="12"/>
      <color theme="1"/>
      <name val="游ゴシック"/>
      <family val="3"/>
      <charset val="128"/>
    </font>
    <font>
      <sz val="13"/>
      <color theme="1"/>
      <name val="游ゴシック"/>
      <family val="3"/>
      <charset val="128"/>
    </font>
    <font>
      <sz val="14"/>
      <color theme="1"/>
      <name val="游ゴシック"/>
      <family val="3"/>
      <charset val="128"/>
    </font>
    <font>
      <sz val="13"/>
      <color rgb="FF0070C0"/>
      <name val="游ゴシック"/>
      <family val="3"/>
      <charset val="128"/>
    </font>
    <font>
      <sz val="12"/>
      <color rgb="FFDB2DAD"/>
      <name val="游ゴシック"/>
      <family val="3"/>
      <charset val="128"/>
    </font>
    <font>
      <sz val="10"/>
      <color theme="1"/>
      <name val="游ゴシック"/>
      <family val="3"/>
      <charset val="128"/>
    </font>
    <font>
      <sz val="18"/>
      <color rgb="FFFF0000"/>
      <name val="游ゴシック"/>
      <family val="3"/>
      <charset val="128"/>
    </font>
    <font>
      <b/>
      <sz val="12"/>
      <color theme="1"/>
      <name val="游ゴシック"/>
      <family val="3"/>
      <charset val="128"/>
    </font>
    <font>
      <sz val="12"/>
      <color rgb="FF0070C0"/>
      <name val="游ゴシック"/>
      <family val="3"/>
      <charset val="128"/>
    </font>
    <font>
      <sz val="12"/>
      <color rgb="FFFF0000"/>
      <name val="游ゴシック"/>
      <family val="3"/>
      <charset val="128"/>
    </font>
    <font>
      <sz val="14"/>
      <color rgb="FF00B050"/>
      <name val="游ゴシック"/>
      <family val="3"/>
      <charset val="128"/>
    </font>
    <font>
      <b/>
      <sz val="13"/>
      <color rgb="FF00B050"/>
      <name val="游ゴシック"/>
      <family val="3"/>
      <charset val="128"/>
    </font>
    <font>
      <b/>
      <sz val="14"/>
      <color theme="1" tint="0.14999847407452621"/>
      <name val="游ゴシック"/>
      <family val="3"/>
      <charset val="128"/>
    </font>
    <font>
      <b/>
      <sz val="13"/>
      <color theme="1" tint="0.14999847407452621"/>
      <name val="游ゴシック"/>
      <family val="3"/>
      <charset val="128"/>
    </font>
    <font>
      <b/>
      <sz val="16"/>
      <color theme="1" tint="0.14999847407452621"/>
      <name val="游ゴシック"/>
      <family val="3"/>
      <charset val="128"/>
    </font>
    <font>
      <b/>
      <sz val="13"/>
      <color rgb="FF0070C0"/>
      <name val="游ゴシック"/>
      <family val="3"/>
      <charset val="128"/>
    </font>
    <font>
      <b/>
      <sz val="13"/>
      <color rgb="FFFF0000"/>
      <name val="游ゴシック"/>
      <family val="3"/>
      <charset val="128"/>
    </font>
    <font>
      <b/>
      <sz val="15"/>
      <color rgb="FFFF0000"/>
      <name val="游ゴシック"/>
      <family val="3"/>
      <charset val="128"/>
    </font>
    <font>
      <sz val="15"/>
      <color rgb="FFFF0000"/>
      <name val="游ゴシック"/>
      <family val="3"/>
      <charset val="128"/>
    </font>
    <font>
      <b/>
      <sz val="13"/>
      <color rgb="FFDB2DAD"/>
      <name val="游ゴシック"/>
      <family val="3"/>
      <charset val="128"/>
    </font>
    <font>
      <sz val="14"/>
      <color theme="1"/>
      <name val="Segoe UI Emoji"/>
      <family val="2"/>
    </font>
    <font>
      <sz val="13"/>
      <color rgb="FFFF0000"/>
      <name val="游ゴシック"/>
      <family val="3"/>
      <charset val="128"/>
    </font>
    <font>
      <sz val="12"/>
      <color rgb="FFFF0000"/>
      <name val="Meiryo UI"/>
      <family val="2"/>
    </font>
    <font>
      <b/>
      <sz val="11"/>
      <color rgb="FFFF0000"/>
      <name val="游ゴシック"/>
      <family val="3"/>
      <charset val="128"/>
    </font>
    <font>
      <b/>
      <sz val="14"/>
      <color rgb="FFFF0000"/>
      <name val="游ゴシック"/>
      <family val="3"/>
      <charset val="128"/>
    </font>
    <font>
      <sz val="10"/>
      <color rgb="FF0070C0"/>
      <name val="游ゴシック"/>
      <family val="3"/>
      <charset val="128"/>
    </font>
    <font>
      <b/>
      <sz val="12"/>
      <color rgb="FF00B050"/>
      <name val="游ゴシック"/>
      <family val="3"/>
      <charset val="128"/>
    </font>
    <font>
      <sz val="11"/>
      <color theme="1"/>
      <name val="游ゴシック"/>
      <family val="3"/>
      <charset val="128"/>
    </font>
    <font>
      <b/>
      <sz val="14"/>
      <color theme="1"/>
      <name val="游ゴシック"/>
      <family val="3"/>
      <charset val="128"/>
    </font>
    <font>
      <sz val="13"/>
      <name val="Meiryo UI"/>
      <family val="3"/>
      <charset val="128"/>
    </font>
    <font>
      <sz val="12"/>
      <name val="Meiryo UI"/>
      <family val="3"/>
      <charset val="128"/>
    </font>
    <font>
      <sz val="11"/>
      <color theme="4"/>
      <name val="Meiryo UI"/>
      <family val="3"/>
      <charset val="128"/>
    </font>
    <font>
      <sz val="11"/>
      <color rgb="FF0070C0"/>
      <name val="游ゴシック"/>
      <family val="3"/>
      <charset val="128"/>
    </font>
    <font>
      <b/>
      <sz val="14"/>
      <color rgb="FF00B050"/>
      <name val="游ゴシック"/>
      <family val="3"/>
      <charset val="128"/>
    </font>
    <font>
      <sz val="11"/>
      <name val="游ゴシック"/>
      <family val="3"/>
      <charset val="128"/>
    </font>
    <font>
      <sz val="8"/>
      <name val="游ゴシック"/>
      <family val="3"/>
      <charset val="128"/>
    </font>
    <font>
      <b/>
      <sz val="8"/>
      <color theme="8"/>
      <name val="游ゴシック"/>
      <family val="3"/>
      <charset val="128"/>
    </font>
    <font>
      <sz val="6"/>
      <name val="游ゴシック"/>
      <family val="3"/>
      <charset val="128"/>
    </font>
    <font>
      <sz val="14"/>
      <name val="Meiryo UI"/>
      <family val="3"/>
      <charset val="128"/>
    </font>
    <font>
      <sz val="14"/>
      <color rgb="FFFF0000"/>
      <name val="Segoe UI Symbol"/>
      <family val="2"/>
    </font>
    <font>
      <sz val="8"/>
      <color theme="1"/>
      <name val="游ゴシック"/>
      <family val="3"/>
      <charset val="128"/>
    </font>
    <font>
      <b/>
      <sz val="13"/>
      <color rgb="FFFF0000"/>
      <name val="Segoe UI Emoji"/>
      <family val="2"/>
    </font>
    <font>
      <b/>
      <sz val="14"/>
      <color rgb="FF0B8693"/>
      <name val="游ゴシック"/>
      <family val="3"/>
      <charset val="128"/>
    </font>
    <font>
      <sz val="14"/>
      <color rgb="FFDB2DAD"/>
      <name val="游ゴシック"/>
      <family val="3"/>
      <charset val="128"/>
    </font>
    <font>
      <sz val="13"/>
      <color theme="1" tint="0.14999847407452621"/>
      <name val="游ゴシック"/>
      <family val="3"/>
      <charset val="128"/>
    </font>
    <font>
      <b/>
      <sz val="14"/>
      <color theme="5" tint="-0.249977111117893"/>
      <name val="游ゴシック"/>
      <family val="3"/>
      <charset val="128"/>
    </font>
    <font>
      <sz val="12"/>
      <color theme="1" tint="0.14999847407452621"/>
      <name val="Segoe UI Symbol"/>
      <family val="3"/>
    </font>
    <font>
      <b/>
      <sz val="12"/>
      <color rgb="FFFF0000"/>
      <name val="游ゴシック"/>
      <family val="3"/>
      <charset val="128"/>
    </font>
    <font>
      <sz val="12"/>
      <name val="Segoe UI Symbol"/>
      <family val="3"/>
    </font>
    <font>
      <sz val="16"/>
      <name val="游ゴシック"/>
      <family val="3"/>
      <charset val="128"/>
    </font>
    <font>
      <sz val="12"/>
      <color theme="1"/>
      <name val="Meiryo UI"/>
      <family val="3"/>
      <charset val="128"/>
    </font>
    <font>
      <b/>
      <sz val="13"/>
      <color rgb="FFFFC000"/>
      <name val="Segoe UI Symbol"/>
      <family val="2"/>
    </font>
    <font>
      <b/>
      <sz val="13"/>
      <color rgb="FFFF0000"/>
      <name val="游ゴシック"/>
      <family val="2"/>
      <charset val="128"/>
    </font>
    <font>
      <b/>
      <sz val="14"/>
      <name val="游ゴシック"/>
      <family val="3"/>
      <charset val="128"/>
    </font>
    <font>
      <sz val="11"/>
      <color theme="1"/>
      <name val="Meiryo UI"/>
      <family val="3"/>
      <charset val="128"/>
    </font>
    <font>
      <sz val="12"/>
      <color theme="1" tint="0.24994659260841701"/>
      <name val="Meiryo UI"/>
      <family val="2"/>
    </font>
    <font>
      <sz val="10"/>
      <name val="游ゴシック"/>
      <family val="3"/>
      <charset val="128"/>
    </font>
    <font>
      <sz val="12"/>
      <color rgb="FFFF0000"/>
      <name val="Segoe UI Symbol"/>
      <family val="2"/>
    </font>
    <font>
      <sz val="11"/>
      <color rgb="FFFF0000"/>
      <name val="Segoe UI Emoji"/>
      <family val="2"/>
    </font>
    <font>
      <sz val="11"/>
      <name val="Meiryo UI"/>
      <family val="3"/>
      <charset val="128"/>
    </font>
    <font>
      <sz val="14"/>
      <name val="HGｺﾞｼｯｸM"/>
      <family val="3"/>
      <charset val="128"/>
    </font>
    <font>
      <sz val="12"/>
      <name val="HGｺﾞｼｯｸM"/>
      <family val="3"/>
      <charset val="128"/>
    </font>
    <font>
      <sz val="11"/>
      <color rgb="FFFF0000"/>
      <name val="Meiryo UI"/>
      <family val="3"/>
      <charset val="128"/>
    </font>
    <font>
      <b/>
      <sz val="12"/>
      <color rgb="FFC00000"/>
      <name val="游ゴシック"/>
      <family val="3"/>
      <charset val="128"/>
    </font>
    <font>
      <sz val="12"/>
      <color theme="1" tint="0.24994659260841701"/>
      <name val="游ゴシック"/>
      <family val="3"/>
      <charset val="128"/>
    </font>
    <font>
      <b/>
      <sz val="12"/>
      <color rgb="FFDB2DAD"/>
      <name val="游ゴシック"/>
      <family val="3"/>
      <charset val="128"/>
    </font>
    <font>
      <b/>
      <sz val="14"/>
      <color rgb="FF57D3FF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b/>
      <sz val="10"/>
      <color rgb="FFFF0000"/>
      <name val="游ゴシック"/>
      <family val="3"/>
      <charset val="128"/>
    </font>
  </fonts>
  <fills count="52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gray0625">
        <bgColor theme="7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B2DAD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57D3FF"/>
        <bgColor indexed="64"/>
      </patternFill>
    </fill>
    <fill>
      <patternFill patternType="solid">
        <fgColor rgb="FFFF0000"/>
        <bgColor indexed="64"/>
      </patternFill>
    </fill>
    <fill>
      <patternFill patternType="gray0625">
        <bgColor theme="0"/>
      </patternFill>
    </fill>
    <fill>
      <patternFill patternType="solid">
        <fgColor rgb="FF0B8693"/>
        <bgColor indexed="64"/>
      </patternFill>
    </fill>
    <fill>
      <patternFill patternType="solid">
        <fgColor rgb="FFFFFF65"/>
        <bgColor indexed="64"/>
      </patternFill>
    </fill>
    <fill>
      <patternFill patternType="lightUp">
        <fgColor theme="0" tint="-0.24994659260841701"/>
        <bgColor theme="7" tint="0.79989013336588644"/>
      </patternFill>
    </fill>
    <fill>
      <patternFill patternType="lightUp">
        <fgColor theme="0" tint="-0.24994659260841701"/>
        <bgColor theme="4" tint="0.79998168889431442"/>
      </patternFill>
    </fill>
  </fills>
  <borders count="174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 style="thin">
        <color theme="8" tint="0.59996337778862885"/>
      </right>
      <top style="thin">
        <color theme="8" tint="0.59996337778862885"/>
      </top>
      <bottom/>
      <diagonal/>
    </border>
    <border>
      <left/>
      <right style="thin">
        <color theme="8" tint="0.59996337778862885"/>
      </right>
      <top/>
      <bottom style="thin">
        <color theme="8" tint="0.59996337778862885"/>
      </bottom>
      <diagonal/>
    </border>
    <border>
      <left/>
      <right/>
      <top style="thin">
        <color theme="8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9" tint="0.59996337778862885"/>
      </left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 style="thin">
        <color theme="9" tint="0.59996337778862885"/>
      </right>
      <top/>
      <bottom style="thin">
        <color theme="9" tint="0.59996337778862885"/>
      </bottom>
      <diagonal/>
    </border>
    <border>
      <left/>
      <right/>
      <top style="thin">
        <color theme="9" tint="0.59996337778862885"/>
      </top>
      <bottom/>
      <diagonal/>
    </border>
    <border>
      <left/>
      <right style="thin">
        <color theme="9" tint="0.59996337778862885"/>
      </right>
      <top style="thin">
        <color theme="9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59996337778862885"/>
      </right>
      <top style="thin">
        <color theme="7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/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8" tint="0.59996337778862885"/>
      </left>
      <right style="thin">
        <color theme="8" tint="0.59996337778862885"/>
      </right>
      <top/>
      <bottom/>
      <diagonal/>
    </border>
    <border>
      <left/>
      <right style="thin">
        <color theme="8" tint="0.59996337778862885"/>
      </right>
      <top/>
      <bottom/>
      <diagonal/>
    </border>
    <border>
      <left style="thin">
        <color theme="5" tint="0.59996337778862885"/>
      </left>
      <right style="thin">
        <color theme="5" tint="0.59996337778862885"/>
      </right>
      <top/>
      <bottom/>
      <diagonal/>
    </border>
    <border>
      <left/>
      <right style="thin">
        <color theme="5" tint="0.59996337778862885"/>
      </right>
      <top/>
      <bottom/>
      <diagonal/>
    </border>
    <border>
      <left style="thin">
        <color theme="7" tint="0.59996337778862885"/>
      </left>
      <right style="thin">
        <color theme="7" tint="0.59996337778862885"/>
      </right>
      <top/>
      <bottom/>
      <diagonal/>
    </border>
    <border>
      <left/>
      <right style="thin">
        <color theme="7" tint="0.59996337778862885"/>
      </right>
      <top/>
      <bottom/>
      <diagonal/>
    </border>
    <border>
      <left style="thin">
        <color theme="9" tint="0.59996337778862885"/>
      </left>
      <right style="thin">
        <color theme="9" tint="0.59996337778862885"/>
      </right>
      <top/>
      <bottom/>
      <diagonal/>
    </border>
    <border>
      <left/>
      <right style="thin">
        <color theme="9" tint="0.59996337778862885"/>
      </right>
      <top/>
      <bottom/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n">
        <color theme="7" tint="0.59996337778862885"/>
      </left>
      <right/>
      <top/>
      <bottom/>
      <diagonal/>
    </border>
    <border>
      <left style="thin">
        <color theme="8" tint="0.59996337778862885"/>
      </left>
      <right/>
      <top/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8" tint="0.59996337778862885"/>
      </left>
      <right style="thin">
        <color rgb="FF0070C0"/>
      </right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 style="dotted">
        <color theme="0" tint="-0.34998626667073579"/>
      </right>
      <top/>
      <bottom/>
      <diagonal/>
    </border>
    <border>
      <left/>
      <right/>
      <top style="dotted">
        <color theme="0" tint="-0.34998626667073579"/>
      </top>
      <bottom/>
      <diagonal/>
    </border>
    <border>
      <left/>
      <right/>
      <top/>
      <bottom style="dotted">
        <color theme="0" tint="-0.34998626667073579"/>
      </bottom>
      <diagonal/>
    </border>
    <border>
      <left style="thin">
        <color rgb="FFFFC000"/>
      </left>
      <right style="thin">
        <color rgb="FFFFC000"/>
      </right>
      <top style="dotted">
        <color theme="0" tint="-0.34998626667073579"/>
      </top>
      <bottom/>
      <diagonal/>
    </border>
    <border>
      <left style="thin">
        <color rgb="FFFFC000"/>
      </left>
      <right/>
      <top/>
      <bottom style="thin">
        <color theme="7" tint="0.59996337778862885"/>
      </bottom>
      <diagonal/>
    </border>
    <border>
      <left style="thin">
        <color rgb="FFFFC000"/>
      </left>
      <right style="thin">
        <color rgb="FFFFC000"/>
      </right>
      <top style="thin">
        <color theme="7" tint="0.59996337778862885"/>
      </top>
      <bottom/>
      <diagonal/>
    </border>
    <border>
      <left style="thin">
        <color rgb="FFFFC000"/>
      </left>
      <right style="thin">
        <color rgb="FFFFC000"/>
      </right>
      <top/>
      <bottom style="dotted">
        <color theme="0" tint="-0.34998626667073579"/>
      </bottom>
      <diagonal/>
    </border>
    <border>
      <left style="thin">
        <color rgb="FFFFC000"/>
      </left>
      <right style="thin">
        <color rgb="FFFFC000"/>
      </right>
      <top/>
      <bottom/>
      <diagonal/>
    </border>
    <border>
      <left style="thin">
        <color rgb="FFFFC000"/>
      </left>
      <right style="thin">
        <color rgb="FFFFC000"/>
      </right>
      <top/>
      <bottom style="thin">
        <color theme="7" tint="0.59996337778862885"/>
      </bottom>
      <diagonal/>
    </border>
    <border>
      <left/>
      <right style="thin">
        <color rgb="FFFFC000"/>
      </right>
      <top/>
      <bottom/>
      <diagonal/>
    </border>
    <border>
      <left style="thin">
        <color rgb="FFFFC000"/>
      </left>
      <right/>
      <top style="thin">
        <color theme="7" tint="0.59996337778862885"/>
      </top>
      <bottom/>
      <diagonal/>
    </border>
    <border>
      <left style="thin">
        <color rgb="FFFFC000"/>
      </left>
      <right style="thin">
        <color rgb="FFFFC000"/>
      </right>
      <top/>
      <bottom style="thin">
        <color theme="9" tint="0.59996337778862885"/>
      </bottom>
      <diagonal/>
    </border>
    <border>
      <left style="thin">
        <color rgb="FFFFC000"/>
      </left>
      <right/>
      <top style="dotted">
        <color theme="0" tint="-0.34998626667073579"/>
      </top>
      <bottom/>
      <diagonal/>
    </border>
    <border>
      <left style="thin">
        <color rgb="FFFFC000"/>
      </left>
      <right/>
      <top/>
      <bottom/>
      <diagonal/>
    </border>
    <border>
      <left style="thin">
        <color rgb="FFFFC000"/>
      </left>
      <right/>
      <top/>
      <bottom style="dotted">
        <color theme="0" tint="-0.34998626667073579"/>
      </bottom>
      <diagonal/>
    </border>
    <border>
      <left style="thin">
        <color rgb="FFFFC000"/>
      </left>
      <right/>
      <top style="thin">
        <color theme="9" tint="0.59996337778862885"/>
      </top>
      <bottom/>
      <diagonal/>
    </border>
    <border>
      <left style="thin">
        <color rgb="FFFFC000"/>
      </left>
      <right/>
      <top/>
      <bottom style="thin">
        <color theme="5" tint="0.59996337778862885"/>
      </bottom>
      <diagonal/>
    </border>
    <border>
      <left style="thin">
        <color rgb="FFFFC000"/>
      </left>
      <right style="thin">
        <color rgb="FFFFC000"/>
      </right>
      <top style="thin">
        <color theme="5" tint="0.59996337778862885"/>
      </top>
      <bottom/>
      <diagonal/>
    </border>
    <border>
      <left style="thin">
        <color rgb="FFFFC000"/>
      </left>
      <right style="thin">
        <color rgb="FFFFC000"/>
      </right>
      <top/>
      <bottom style="thin">
        <color theme="5" tint="0.59996337778862885"/>
      </bottom>
      <diagonal/>
    </border>
    <border>
      <left/>
      <right/>
      <top style="thin">
        <color rgb="FFFFC000"/>
      </top>
      <bottom/>
      <diagonal/>
    </border>
    <border>
      <left/>
      <right style="thin">
        <color theme="0"/>
      </right>
      <top/>
      <bottom style="thin">
        <color theme="7" tint="0.59996337778862885"/>
      </bottom>
      <diagonal/>
    </border>
    <border>
      <left style="thin">
        <color theme="0"/>
      </left>
      <right style="thin">
        <color theme="0"/>
      </right>
      <top/>
      <bottom style="thin">
        <color theme="7" tint="0.59996337778862885"/>
      </bottom>
      <diagonal/>
    </border>
    <border>
      <left style="thin">
        <color theme="0"/>
      </left>
      <right/>
      <top/>
      <bottom style="thin">
        <color theme="7" tint="0.59996337778862885"/>
      </bottom>
      <diagonal/>
    </border>
    <border>
      <left style="thin">
        <color rgb="FFFFC000"/>
      </left>
      <right style="thin">
        <color rgb="FFFFC000"/>
      </right>
      <top style="dotted">
        <color theme="0" tint="-0.499984740745262"/>
      </top>
      <bottom/>
      <diagonal/>
    </border>
    <border>
      <left/>
      <right/>
      <top/>
      <bottom style="thin">
        <color rgb="FFFFC0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00"/>
      </left>
      <right/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C000"/>
      </right>
      <top style="thin">
        <color theme="5" tint="0.59996337778862885"/>
      </top>
      <bottom/>
      <diagonal/>
    </border>
    <border>
      <left style="thin">
        <color rgb="FFFFC000"/>
      </left>
      <right style="thin">
        <color theme="7" tint="0.59996337778862885"/>
      </right>
      <top style="dotted">
        <color theme="0" tint="-0.34998626667073579"/>
      </top>
      <bottom/>
      <diagonal/>
    </border>
    <border>
      <left style="thin">
        <color rgb="FFFFC000"/>
      </left>
      <right style="thin">
        <color theme="7" tint="0.59996337778862885"/>
      </right>
      <top/>
      <bottom style="thin">
        <color theme="7" tint="0.59996337778862885"/>
      </bottom>
      <diagonal/>
    </border>
    <border>
      <left style="thin">
        <color rgb="FFFFC000"/>
      </left>
      <right style="thin">
        <color rgb="FFFFFF00"/>
      </right>
      <top style="dotted">
        <color theme="0" tint="-0.34998626667073579"/>
      </top>
      <bottom/>
      <diagonal/>
    </border>
    <border>
      <left style="thin">
        <color rgb="FFFFC000"/>
      </left>
      <right style="thin">
        <color rgb="FFFFFF00"/>
      </right>
      <top/>
      <bottom style="thin">
        <color theme="5" tint="0.59996337778862885"/>
      </bottom>
      <diagonal/>
    </border>
    <border>
      <left style="thin">
        <color theme="7" tint="0.39997558519241921"/>
      </left>
      <right style="thin">
        <color theme="7" tint="0.59996337778862885"/>
      </right>
      <top/>
      <bottom/>
      <diagonal/>
    </border>
    <border>
      <left style="thin">
        <color theme="7" tint="0.39997558519241921"/>
      </left>
      <right style="thin">
        <color theme="5" tint="0.59996337778862885"/>
      </right>
      <top/>
      <bottom/>
      <diagonal/>
    </border>
    <border>
      <left style="thin">
        <color theme="7" tint="0.39997558519241921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7" tint="0.39997558519241921"/>
      </left>
      <right/>
      <top/>
      <bottom/>
      <diagonal/>
    </border>
    <border>
      <left style="thin">
        <color theme="7" tint="0.39997558519241921"/>
      </left>
      <right/>
      <top style="dotted">
        <color theme="0" tint="-0.34998626667073579"/>
      </top>
      <bottom/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/>
      <right style="thin">
        <color theme="7" tint="0.39997558519241921"/>
      </right>
      <top/>
      <bottom/>
      <diagonal/>
    </border>
    <border>
      <left/>
      <right style="thin">
        <color theme="7" tint="0.39997558519241921"/>
      </right>
      <top/>
      <bottom style="thin">
        <color rgb="FFFFC000"/>
      </bottom>
      <diagonal/>
    </border>
    <border>
      <left style="thin">
        <color theme="5" tint="0.59996337778862885"/>
      </left>
      <right style="thin">
        <color theme="7" tint="0.39997558519241921"/>
      </right>
      <top/>
      <bottom style="thin">
        <color theme="5" tint="0.59996337778862885"/>
      </bottom>
      <diagonal/>
    </border>
    <border>
      <left style="thin">
        <color theme="5" tint="0.59996337778862885"/>
      </left>
      <right style="thin">
        <color theme="7" tint="0.39997558519241921"/>
      </right>
      <top/>
      <bottom/>
      <diagonal/>
    </border>
    <border>
      <left style="thin">
        <color theme="5" tint="0.59996337778862885"/>
      </left>
      <right/>
      <top style="thin">
        <color theme="5" tint="0.59996337778862885"/>
      </top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7558519241921"/>
      </right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dotted">
        <color theme="0" tint="-0.34998626667073579"/>
      </top>
      <bottom/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7" tint="0.39997558519241921"/>
      </bottom>
      <diagonal/>
    </border>
    <border>
      <left style="thin">
        <color rgb="FFFFC000"/>
      </left>
      <right style="thin">
        <color theme="7" tint="0.59996337778862885"/>
      </right>
      <top/>
      <bottom/>
      <diagonal/>
    </border>
    <border>
      <left style="thin">
        <color rgb="FFFFC000"/>
      </left>
      <right style="thin">
        <color theme="7" tint="0.59996337778862885"/>
      </right>
      <top/>
      <bottom style="dotted">
        <color theme="0" tint="-0.34998626667073579"/>
      </bottom>
      <diagonal/>
    </border>
    <border>
      <left style="thin">
        <color rgb="FFFFC000"/>
      </left>
      <right style="thin">
        <color theme="7"/>
      </right>
      <top/>
      <bottom/>
      <diagonal/>
    </border>
    <border>
      <left/>
      <right style="thin">
        <color theme="7"/>
      </right>
      <top/>
      <bottom/>
      <diagonal/>
    </border>
    <border>
      <left/>
      <right style="thin">
        <color theme="7"/>
      </right>
      <top/>
      <bottom style="thin">
        <color theme="5" tint="0.59996337778862885"/>
      </bottom>
      <diagonal/>
    </border>
    <border>
      <left style="thin">
        <color theme="7" tint="0.59996337778862885"/>
      </left>
      <right style="thin">
        <color theme="7"/>
      </right>
      <top/>
      <bottom/>
      <diagonal/>
    </border>
    <border>
      <left style="thin">
        <color theme="5" tint="0.59996337778862885"/>
      </left>
      <right style="thin">
        <color theme="7"/>
      </right>
      <top/>
      <bottom style="thin">
        <color theme="5" tint="0.59996337778862885"/>
      </bottom>
      <diagonal/>
    </border>
    <border>
      <left/>
      <right style="thin">
        <color theme="7"/>
      </right>
      <top/>
      <bottom style="dotted">
        <color theme="0" tint="-0.34998626667073579"/>
      </bottom>
      <diagonal/>
    </border>
    <border>
      <left style="thin">
        <color rgb="FFFFC000"/>
      </left>
      <right style="thin">
        <color theme="7"/>
      </right>
      <top style="dotted">
        <color theme="0" tint="-0.34998626667073579"/>
      </top>
      <bottom/>
      <diagonal/>
    </border>
    <border>
      <left style="thin">
        <color theme="5" tint="0.59996337778862885"/>
      </left>
      <right style="thin">
        <color theme="7"/>
      </right>
      <top/>
      <bottom/>
      <diagonal/>
    </border>
    <border>
      <left/>
      <right style="thin">
        <color theme="7"/>
      </right>
      <top style="hair">
        <color indexed="64"/>
      </top>
      <bottom/>
      <diagonal/>
    </border>
    <border>
      <left/>
      <right style="thin">
        <color theme="7"/>
      </right>
      <top/>
      <bottom style="dotted">
        <color indexed="64"/>
      </bottom>
      <diagonal/>
    </border>
    <border>
      <left/>
      <right/>
      <top/>
      <bottom style="thin">
        <color theme="7"/>
      </bottom>
      <diagonal/>
    </border>
    <border>
      <left style="thin">
        <color rgb="FFFFC000"/>
      </left>
      <right style="thin">
        <color rgb="FFFFC000"/>
      </right>
      <top/>
      <bottom style="thin">
        <color theme="7"/>
      </bottom>
      <diagonal/>
    </border>
    <border>
      <left style="thin">
        <color rgb="FFFFC000"/>
      </left>
      <right style="thin">
        <color theme="7"/>
      </right>
      <top/>
      <bottom style="thin">
        <color theme="7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7"/>
      </bottom>
      <diagonal/>
    </border>
    <border>
      <left/>
      <right style="thin">
        <color theme="7"/>
      </right>
      <top/>
      <bottom style="thin">
        <color theme="7"/>
      </bottom>
      <diagonal/>
    </border>
    <border>
      <left/>
      <right style="thin">
        <color theme="7"/>
      </right>
      <top style="thin">
        <color theme="5" tint="0.59996337778862885"/>
      </top>
      <bottom/>
      <diagonal/>
    </border>
    <border>
      <left style="thin">
        <color theme="7"/>
      </left>
      <right style="thin">
        <color rgb="FFFFC000"/>
      </right>
      <top/>
      <bottom/>
      <diagonal/>
    </border>
    <border>
      <left style="thin">
        <color theme="7"/>
      </left>
      <right/>
      <top/>
      <bottom/>
      <diagonal/>
    </border>
    <border>
      <left style="thin">
        <color theme="5" tint="0.59996337778862885"/>
      </left>
      <right style="thin">
        <color theme="7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7" tint="0.59996337778862885"/>
      </right>
      <top/>
      <bottom/>
      <diagonal/>
    </border>
    <border>
      <left style="thin">
        <color theme="5" tint="0.59996337778862885"/>
      </left>
      <right style="thin">
        <color theme="7" tint="0.59996337778862885"/>
      </right>
      <top/>
      <bottom style="thin">
        <color theme="5" tint="0.59996337778862885"/>
      </bottom>
      <diagonal/>
    </border>
    <border>
      <left/>
      <right style="thin">
        <color theme="7"/>
      </right>
      <top style="thin">
        <color theme="0"/>
      </top>
      <bottom/>
      <diagonal/>
    </border>
    <border>
      <left/>
      <right style="thin">
        <color theme="7"/>
      </right>
      <top style="thin">
        <color theme="0"/>
      </top>
      <bottom style="thin">
        <color theme="0"/>
      </bottom>
      <diagonal/>
    </border>
    <border>
      <left style="thin">
        <color theme="7"/>
      </left>
      <right style="thin">
        <color rgb="FFFFC000"/>
      </right>
      <top/>
      <bottom style="thin">
        <color theme="5" tint="0.59996337778862885"/>
      </bottom>
      <diagonal/>
    </border>
    <border>
      <left style="thin">
        <color theme="7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5" tint="0.59996337778862885"/>
      </left>
      <right style="thin">
        <color rgb="FFFFC000"/>
      </right>
      <top/>
      <bottom/>
      <diagonal/>
    </border>
    <border>
      <left style="thin">
        <color theme="7"/>
      </left>
      <right style="thin">
        <color theme="5" tint="0.59996337778862885"/>
      </right>
      <top/>
      <bottom/>
      <diagonal/>
    </border>
    <border>
      <left style="thin">
        <color theme="7" tint="0.59996337778862885"/>
      </left>
      <right style="thin">
        <color theme="7" tint="0.59996337778862885"/>
      </right>
      <top/>
      <bottom style="thin">
        <color theme="5" tint="0.59996337778862885"/>
      </bottom>
      <diagonal/>
    </border>
    <border>
      <left style="thin">
        <color theme="5" tint="0.59996337778862885"/>
      </left>
      <right style="thin">
        <color theme="8" tint="0.59996337778862885"/>
      </right>
      <top/>
      <bottom/>
      <diagonal/>
    </border>
    <border>
      <left style="thin">
        <color theme="7"/>
      </left>
      <right style="thin">
        <color theme="0"/>
      </right>
      <top/>
      <bottom/>
      <diagonal/>
    </border>
    <border>
      <left style="thin">
        <color theme="7"/>
      </left>
      <right style="thin">
        <color theme="7" tint="0.59996337778862885"/>
      </right>
      <top/>
      <bottom/>
      <diagonal/>
    </border>
    <border>
      <left/>
      <right style="thin">
        <color theme="4"/>
      </right>
      <top/>
      <bottom/>
      <diagonal/>
    </border>
    <border>
      <left/>
      <right style="thin">
        <color theme="4"/>
      </right>
      <top/>
      <bottom style="thin">
        <color theme="8" tint="0.59996337778862885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n">
        <color theme="4"/>
      </bottom>
      <diagonal/>
    </border>
    <border>
      <left style="thin">
        <color theme="8" tint="0.59996337778862885"/>
      </left>
      <right style="thin">
        <color theme="4"/>
      </right>
      <top/>
      <bottom/>
      <diagonal/>
    </border>
    <border>
      <left style="thin">
        <color theme="8" tint="0.59996337778862885"/>
      </left>
      <right style="thin">
        <color theme="4"/>
      </right>
      <top style="thin">
        <color theme="8" tint="0.59996337778862885"/>
      </top>
      <bottom/>
      <diagonal/>
    </border>
    <border>
      <left style="thin">
        <color theme="8" tint="0.59996337778862885"/>
      </left>
      <right style="thin">
        <color theme="4"/>
      </right>
      <top/>
      <bottom style="thin">
        <color theme="8" tint="0.59996337778862885"/>
      </bottom>
      <diagonal/>
    </border>
    <border>
      <left style="thin">
        <color theme="4"/>
      </left>
      <right style="thin">
        <color theme="8" tint="0.59996337778862885"/>
      </right>
      <top style="thin">
        <color theme="4"/>
      </top>
      <bottom/>
      <diagonal/>
    </border>
    <border>
      <left style="thin">
        <color theme="8" tint="0.59996337778862885"/>
      </left>
      <right style="thin">
        <color theme="8" tint="0.59996337778862885"/>
      </right>
      <top style="thin">
        <color theme="4"/>
      </top>
      <bottom/>
      <diagonal/>
    </border>
    <border>
      <left style="thin">
        <color theme="8" tint="0.59996337778862885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/>
      <diagonal/>
    </border>
    <border>
      <left/>
      <right style="thin">
        <color theme="4"/>
      </right>
      <top/>
      <bottom style="thin">
        <color theme="5" tint="0.59996337778862885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 style="thin">
        <color theme="8" tint="0.59996337778862885"/>
      </top>
      <bottom/>
      <diagonal/>
    </border>
    <border>
      <left style="thin">
        <color theme="4"/>
      </left>
      <right style="thin">
        <color theme="4"/>
      </right>
      <top style="thin">
        <color theme="8" tint="0.59996337778862885"/>
      </top>
      <bottom/>
      <diagonal/>
    </border>
    <border>
      <left style="thin">
        <color theme="4"/>
      </left>
      <right style="thin">
        <color theme="4"/>
      </right>
      <top/>
      <bottom style="thin">
        <color theme="5" tint="0.59996337778862885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8" tint="0.59996337778862885"/>
      </left>
      <right style="thin">
        <color theme="4"/>
      </right>
      <top/>
      <bottom style="thin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4"/>
      </left>
      <right style="thin">
        <color theme="4"/>
      </right>
      <top/>
      <bottom style="thin">
        <color theme="8" tint="0.59996337778862885"/>
      </bottom>
      <diagonal/>
    </border>
    <border>
      <left style="thin">
        <color theme="8" tint="0.59996337778862885"/>
      </left>
      <right style="thin">
        <color rgb="FFFF0000"/>
      </right>
      <top/>
      <bottom/>
      <diagonal/>
    </border>
    <border>
      <left style="thick">
        <color rgb="FFFF0000"/>
      </left>
      <right style="thin">
        <color theme="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n">
        <color theme="8" tint="0.59996337778862885"/>
      </left>
      <right style="thin">
        <color theme="4"/>
      </right>
      <top style="thick">
        <color rgb="FFFF0000"/>
      </top>
      <bottom/>
      <diagonal/>
    </border>
  </borders>
  <cellStyleXfs count="50">
    <xf numFmtId="0" fontId="0" fillId="0" borderId="0">
      <alignment vertical="top"/>
    </xf>
    <xf numFmtId="0" fontId="3" fillId="2" borderId="0" applyNumberFormat="0" applyBorder="0" applyAlignment="0" applyProtection="0"/>
    <xf numFmtId="0" fontId="12" fillId="0" borderId="3" applyNumberFormat="0" applyFill="0" applyProtection="0">
      <alignment horizontal="left" vertical="center" indent="1"/>
    </xf>
    <xf numFmtId="0" fontId="4" fillId="3" borderId="1" applyNumberFormat="0" applyAlignment="0" applyProtection="0"/>
    <xf numFmtId="0" fontId="6" fillId="4" borderId="2" applyNumberFormat="0" applyProtection="0">
      <alignment vertical="center"/>
    </xf>
    <xf numFmtId="0" fontId="19" fillId="0" borderId="0" applyFill="0" applyBorder="0" applyProtection="0">
      <alignment vertical="center"/>
    </xf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2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4" fillId="5" borderId="0" applyBorder="0" applyProtection="0">
      <alignment horizontal="left" vertical="top" wrapText="1" indent="1"/>
    </xf>
    <xf numFmtId="178" fontId="9" fillId="0" borderId="0">
      <alignment horizontal="left" indent="1"/>
    </xf>
    <xf numFmtId="0" fontId="22" fillId="5" borderId="0" applyNumberFormat="0" applyFont="0" applyBorder="0" applyAlignment="0">
      <alignment horizontal="left" vertical="center" indent="1"/>
    </xf>
    <xf numFmtId="0" fontId="23" fillId="0" borderId="0">
      <alignment horizontal="left" indent="1"/>
    </xf>
    <xf numFmtId="0" fontId="12" fillId="0" borderId="0" applyFill="0" applyProtection="0"/>
    <xf numFmtId="0" fontId="13" fillId="0" borderId="0" applyFill="0" applyProtection="0"/>
    <xf numFmtId="0" fontId="11" fillId="10" borderId="0" applyNumberFormat="0" applyBorder="0" applyAlignment="0" applyProtection="0"/>
    <xf numFmtId="0" fontId="7" fillId="11" borderId="0" applyNumberFormat="0" applyBorder="0" applyAlignment="0" applyProtection="0"/>
    <xf numFmtId="0" fontId="17" fillId="12" borderId="0" applyNumberFormat="0" applyBorder="0" applyAlignment="0" applyProtection="0"/>
    <xf numFmtId="0" fontId="15" fillId="13" borderId="31" applyNumberFormat="0" applyAlignment="0" applyProtection="0"/>
    <xf numFmtId="0" fontId="18" fillId="14" borderId="32" applyNumberFormat="0" applyAlignment="0" applyProtection="0"/>
    <xf numFmtId="0" fontId="8" fillId="14" borderId="31" applyNumberFormat="0" applyAlignment="0" applyProtection="0"/>
    <xf numFmtId="0" fontId="16" fillId="0" borderId="33" applyNumberFormat="0" applyFill="0" applyAlignment="0" applyProtection="0"/>
    <xf numFmtId="0" fontId="4" fillId="15" borderId="34" applyNumberFormat="0" applyAlignment="0" applyProtection="0"/>
    <xf numFmtId="0" fontId="21" fillId="0" borderId="0" applyNumberFormat="0" applyFill="0" applyBorder="0" applyAlignment="0" applyProtection="0"/>
    <xf numFmtId="0" fontId="13" fillId="16" borderId="35" applyNumberFormat="0" applyFont="0" applyAlignment="0" applyProtection="0"/>
    <xf numFmtId="0" fontId="10" fillId="0" borderId="0" applyNumberFormat="0" applyFill="0" applyBorder="0" applyAlignment="0" applyProtection="0"/>
    <xf numFmtId="0" fontId="20" fillId="0" borderId="36" applyNumberFormat="0" applyFill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</cellStyleXfs>
  <cellXfs count="958">
    <xf numFmtId="0" fontId="0" fillId="0" borderId="0" xfId="0">
      <alignment vertical="top"/>
    </xf>
    <xf numFmtId="0" fontId="24" fillId="0" borderId="0" xfId="0" applyFont="1">
      <alignment vertical="top"/>
    </xf>
    <xf numFmtId="0" fontId="24" fillId="0" borderId="0" xfId="2" applyFont="1" applyFill="1" applyBorder="1" applyAlignment="1">
      <alignment vertical="center"/>
    </xf>
    <xf numFmtId="0" fontId="26" fillId="0" borderId="0" xfId="5" applyFont="1" applyFill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8" fillId="6" borderId="4" xfId="2" applyFont="1" applyFill="1" applyBorder="1" applyAlignment="1">
      <alignment horizontal="center" vertical="center"/>
    </xf>
    <xf numFmtId="0" fontId="28" fillId="6" borderId="5" xfId="2" applyFont="1" applyFill="1" applyBorder="1" applyAlignment="1">
      <alignment horizontal="center" vertical="center"/>
    </xf>
    <xf numFmtId="0" fontId="28" fillId="6" borderId="6" xfId="2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 indent="1"/>
    </xf>
    <xf numFmtId="0" fontId="24" fillId="0" borderId="8" xfId="16" applyFont="1" applyFill="1" applyBorder="1" applyAlignment="1">
      <alignment horizontal="center" vertical="center"/>
    </xf>
    <xf numFmtId="0" fontId="29" fillId="0" borderId="0" xfId="0" applyFont="1" applyAlignment="1">
      <alignment horizontal="left" vertical="top" wrapText="1" indent="1"/>
    </xf>
    <xf numFmtId="0" fontId="24" fillId="0" borderId="8" xfId="14" applyFont="1" applyBorder="1" applyAlignment="1">
      <alignment horizontal="center" vertical="center"/>
    </xf>
    <xf numFmtId="0" fontId="28" fillId="8" borderId="4" xfId="2" applyFont="1" applyFill="1" applyBorder="1" applyAlignment="1">
      <alignment horizontal="center" vertical="center"/>
    </xf>
    <xf numFmtId="0" fontId="28" fillId="8" borderId="5" xfId="2" applyFont="1" applyFill="1" applyBorder="1" applyAlignment="1">
      <alignment horizontal="center" vertical="center"/>
    </xf>
    <xf numFmtId="0" fontId="28" fillId="8" borderId="6" xfId="2" applyFont="1" applyFill="1" applyBorder="1" applyAlignment="1">
      <alignment horizontal="center" vertical="center"/>
    </xf>
    <xf numFmtId="0" fontId="28" fillId="9" borderId="4" xfId="2" applyFont="1" applyFill="1" applyBorder="1" applyAlignment="1">
      <alignment horizontal="center" vertical="center"/>
    </xf>
    <xf numFmtId="0" fontId="28" fillId="9" borderId="5" xfId="2" applyFont="1" applyFill="1" applyBorder="1" applyAlignment="1">
      <alignment horizontal="center" vertical="center"/>
    </xf>
    <xf numFmtId="0" fontId="28" fillId="9" borderId="6" xfId="2" applyFont="1" applyFill="1" applyBorder="1" applyAlignment="1">
      <alignment horizontal="center" vertical="center"/>
    </xf>
    <xf numFmtId="0" fontId="28" fillId="7" borderId="4" xfId="2" applyFont="1" applyFill="1" applyBorder="1" applyAlignment="1">
      <alignment horizontal="center" vertical="center"/>
    </xf>
    <xf numFmtId="0" fontId="28" fillId="7" borderId="5" xfId="2" applyFont="1" applyFill="1" applyBorder="1" applyAlignment="1">
      <alignment horizontal="center" vertical="center"/>
    </xf>
    <xf numFmtId="0" fontId="28" fillId="7" borderId="6" xfId="2" applyFont="1" applyFill="1" applyBorder="1" applyAlignment="1">
      <alignment horizontal="center" vertical="center"/>
    </xf>
    <xf numFmtId="0" fontId="34" fillId="0" borderId="0" xfId="0" applyFont="1">
      <alignment vertical="top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 indent="1"/>
    </xf>
    <xf numFmtId="0" fontId="36" fillId="0" borderId="0" xfId="0" applyFont="1" applyAlignment="1">
      <alignment horizontal="left" vertical="top" wrapText="1" indent="1"/>
    </xf>
    <xf numFmtId="178" fontId="27" fillId="0" borderId="37" xfId="12" applyFont="1" applyBorder="1" applyAlignment="1">
      <alignment horizontal="right" indent="1"/>
    </xf>
    <xf numFmtId="178" fontId="27" fillId="0" borderId="41" xfId="12" applyFont="1" applyBorder="1" applyAlignment="1">
      <alignment horizontal="right" indent="1"/>
    </xf>
    <xf numFmtId="178" fontId="27" fillId="0" borderId="43" xfId="12" applyFont="1" applyBorder="1" applyAlignment="1">
      <alignment horizontal="right" indent="1"/>
    </xf>
    <xf numFmtId="178" fontId="27" fillId="38" borderId="9" xfId="12" applyFont="1" applyFill="1" applyBorder="1" applyAlignment="1">
      <alignment horizontal="right" indent="1"/>
    </xf>
    <xf numFmtId="0" fontId="29" fillId="38" borderId="10" xfId="0" applyFont="1" applyFill="1" applyBorder="1" applyAlignment="1">
      <alignment horizontal="left" vertical="top" wrapText="1" indent="1"/>
    </xf>
    <xf numFmtId="178" fontId="27" fillId="38" borderId="9" xfId="13" applyNumberFormat="1" applyFont="1" applyFill="1" applyBorder="1" applyAlignment="1">
      <alignment horizontal="right" vertical="center" wrapText="1" indent="1"/>
    </xf>
    <xf numFmtId="178" fontId="27" fillId="38" borderId="37" xfId="13" applyNumberFormat="1" applyFont="1" applyFill="1" applyBorder="1" applyAlignment="1">
      <alignment horizontal="right" vertical="center" wrapText="1" indent="1"/>
    </xf>
    <xf numFmtId="0" fontId="29" fillId="38" borderId="10" xfId="13" applyFont="1" applyFill="1" applyBorder="1" applyAlignment="1">
      <alignment horizontal="left" vertical="top" wrapText="1" indent="1"/>
    </xf>
    <xf numFmtId="178" fontId="27" fillId="38" borderId="9" xfId="12" applyFont="1" applyFill="1" applyBorder="1" applyAlignment="1">
      <alignment horizontal="right" vertical="center" indent="1"/>
    </xf>
    <xf numFmtId="178" fontId="27" fillId="38" borderId="37" xfId="12" applyFont="1" applyFill="1" applyBorder="1" applyAlignment="1">
      <alignment horizontal="right" vertical="center" indent="1"/>
    </xf>
    <xf numFmtId="178" fontId="27" fillId="38" borderId="25" xfId="12" applyFont="1" applyFill="1" applyBorder="1" applyAlignment="1">
      <alignment horizontal="right" indent="1"/>
    </xf>
    <xf numFmtId="0" fontId="29" fillId="38" borderId="26" xfId="0" applyFont="1" applyFill="1" applyBorder="1" applyAlignment="1">
      <alignment horizontal="left" vertical="top" wrapText="1" indent="1"/>
    </xf>
    <xf numFmtId="178" fontId="27" fillId="38" borderId="25" xfId="13" applyNumberFormat="1" applyFont="1" applyFill="1" applyBorder="1" applyAlignment="1">
      <alignment horizontal="right" vertical="center" wrapText="1" indent="1"/>
    </xf>
    <xf numFmtId="178" fontId="27" fillId="38" borderId="39" xfId="13" applyNumberFormat="1" applyFont="1" applyFill="1" applyBorder="1" applyAlignment="1">
      <alignment horizontal="right" vertical="center" wrapText="1" indent="1"/>
    </xf>
    <xf numFmtId="0" fontId="29" fillId="38" borderId="26" xfId="13" applyFont="1" applyFill="1" applyBorder="1" applyAlignment="1">
      <alignment horizontal="left" vertical="top" wrapText="1" indent="1"/>
    </xf>
    <xf numFmtId="178" fontId="27" fillId="38" borderId="25" xfId="12" applyFont="1" applyFill="1" applyBorder="1" applyAlignment="1">
      <alignment horizontal="right" vertical="center" indent="1"/>
    </xf>
    <xf numFmtId="178" fontId="27" fillId="38" borderId="39" xfId="12" applyFont="1" applyFill="1" applyBorder="1" applyAlignment="1">
      <alignment horizontal="right" vertical="center" indent="1"/>
    </xf>
    <xf numFmtId="178" fontId="27" fillId="38" borderId="20" xfId="12" applyFont="1" applyFill="1" applyBorder="1" applyAlignment="1">
      <alignment horizontal="right" indent="1"/>
    </xf>
    <xf numFmtId="0" fontId="29" fillId="38" borderId="21" xfId="0" applyFont="1" applyFill="1" applyBorder="1" applyAlignment="1">
      <alignment horizontal="left" vertical="top" wrapText="1" indent="1"/>
    </xf>
    <xf numFmtId="178" fontId="27" fillId="38" borderId="20" xfId="13" applyNumberFormat="1" applyFont="1" applyFill="1" applyBorder="1" applyAlignment="1">
      <alignment horizontal="right" vertical="center" wrapText="1" indent="1"/>
    </xf>
    <xf numFmtId="178" fontId="27" fillId="38" borderId="41" xfId="13" applyNumberFormat="1" applyFont="1" applyFill="1" applyBorder="1" applyAlignment="1">
      <alignment horizontal="right" vertical="center" wrapText="1" indent="1"/>
    </xf>
    <xf numFmtId="0" fontId="29" fillId="38" borderId="21" xfId="13" applyFont="1" applyFill="1" applyBorder="1" applyAlignment="1">
      <alignment horizontal="left" vertical="top" wrapText="1" indent="1"/>
    </xf>
    <xf numFmtId="178" fontId="27" fillId="38" borderId="20" xfId="12" applyFont="1" applyFill="1" applyBorder="1" applyAlignment="1">
      <alignment horizontal="right" vertical="center" indent="1"/>
    </xf>
    <xf numFmtId="178" fontId="27" fillId="38" borderId="41" xfId="12" applyFont="1" applyFill="1" applyBorder="1" applyAlignment="1">
      <alignment horizontal="right" vertical="center" indent="1"/>
    </xf>
    <xf numFmtId="178" fontId="27" fillId="38" borderId="14" xfId="12" applyFont="1" applyFill="1" applyBorder="1" applyAlignment="1">
      <alignment horizontal="right" indent="1"/>
    </xf>
    <xf numFmtId="0" fontId="29" fillId="38" borderId="15" xfId="0" applyFont="1" applyFill="1" applyBorder="1" applyAlignment="1">
      <alignment horizontal="left" vertical="top" wrapText="1" indent="1"/>
    </xf>
    <xf numFmtId="178" fontId="27" fillId="38" borderId="14" xfId="13" applyNumberFormat="1" applyFont="1" applyFill="1" applyBorder="1" applyAlignment="1">
      <alignment horizontal="right" vertical="center" wrapText="1" indent="1"/>
    </xf>
    <xf numFmtId="178" fontId="27" fillId="38" borderId="43" xfId="13" applyNumberFormat="1" applyFont="1" applyFill="1" applyBorder="1" applyAlignment="1">
      <alignment horizontal="right" vertical="center" wrapText="1" indent="1"/>
    </xf>
    <xf numFmtId="0" fontId="29" fillId="38" borderId="15" xfId="13" applyFont="1" applyFill="1" applyBorder="1" applyAlignment="1">
      <alignment horizontal="left" vertical="top" wrapText="1" indent="1"/>
    </xf>
    <xf numFmtId="178" fontId="27" fillId="38" borderId="14" xfId="12" applyFont="1" applyFill="1" applyBorder="1" applyAlignment="1">
      <alignment horizontal="right" vertical="center" indent="1"/>
    </xf>
    <xf numFmtId="178" fontId="27" fillId="38" borderId="43" xfId="12" applyFont="1" applyFill="1" applyBorder="1" applyAlignment="1">
      <alignment horizontal="right" vertical="center" indent="1"/>
    </xf>
    <xf numFmtId="178" fontId="27" fillId="0" borderId="41" xfId="12" applyFont="1" applyBorder="1" applyAlignment="1">
      <alignment horizontal="center"/>
    </xf>
    <xf numFmtId="178" fontId="27" fillId="0" borderId="37" xfId="12" applyFont="1" applyBorder="1" applyAlignment="1">
      <alignment horizontal="center"/>
    </xf>
    <xf numFmtId="0" fontId="29" fillId="0" borderId="10" xfId="0" applyFont="1" applyBorder="1" applyAlignment="1">
      <alignment horizontal="center" vertical="top" wrapText="1"/>
    </xf>
    <xf numFmtId="178" fontId="27" fillId="0" borderId="37" xfId="13" applyNumberFormat="1" applyFont="1" applyFill="1" applyBorder="1" applyAlignment="1">
      <alignment horizontal="center" vertical="center" wrapText="1"/>
    </xf>
    <xf numFmtId="0" fontId="29" fillId="0" borderId="10" xfId="13" applyFont="1" applyFill="1" applyBorder="1" applyAlignment="1">
      <alignment horizontal="center" vertical="top" wrapText="1"/>
    </xf>
    <xf numFmtId="178" fontId="27" fillId="0" borderId="37" xfId="12" applyFont="1" applyBorder="1" applyAlignment="1">
      <alignment horizontal="center" vertical="center"/>
    </xf>
    <xf numFmtId="0" fontId="24" fillId="0" borderId="0" xfId="11" applyFont="1" applyFill="1" applyBorder="1" applyAlignment="1">
      <alignment horizontal="center" vertical="center" wrapText="1"/>
    </xf>
    <xf numFmtId="0" fontId="24" fillId="0" borderId="38" xfId="11" applyFont="1" applyFill="1" applyBorder="1" applyAlignment="1">
      <alignment horizontal="center" vertical="center" wrapText="1"/>
    </xf>
    <xf numFmtId="178" fontId="27" fillId="0" borderId="39" xfId="12" applyFont="1" applyBorder="1" applyAlignment="1">
      <alignment horizontal="center"/>
    </xf>
    <xf numFmtId="0" fontId="29" fillId="0" borderId="26" xfId="0" applyFont="1" applyBorder="1" applyAlignment="1">
      <alignment horizontal="center" vertical="top" wrapText="1"/>
    </xf>
    <xf numFmtId="178" fontId="27" fillId="0" borderId="39" xfId="13" applyNumberFormat="1" applyFont="1" applyFill="1" applyBorder="1" applyAlignment="1">
      <alignment horizontal="center" vertical="center" wrapText="1"/>
    </xf>
    <xf numFmtId="0" fontId="29" fillId="0" borderId="26" xfId="13" applyFont="1" applyFill="1" applyBorder="1" applyAlignment="1">
      <alignment horizontal="center" vertical="top" wrapText="1"/>
    </xf>
    <xf numFmtId="178" fontId="27" fillId="0" borderId="39" xfId="12" applyFont="1" applyBorder="1" applyAlignment="1">
      <alignment horizontal="center" vertical="center"/>
    </xf>
    <xf numFmtId="0" fontId="24" fillId="0" borderId="40" xfId="11" applyFont="1" applyFill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top" wrapText="1"/>
    </xf>
    <xf numFmtId="178" fontId="27" fillId="0" borderId="41" xfId="12" applyFont="1" applyBorder="1" applyAlignment="1">
      <alignment horizontal="center" vertical="center"/>
    </xf>
    <xf numFmtId="178" fontId="37" fillId="0" borderId="41" xfId="13" applyNumberFormat="1" applyFont="1" applyFill="1" applyBorder="1" applyAlignment="1">
      <alignment horizontal="center" vertical="center" wrapText="1"/>
    </xf>
    <xf numFmtId="178" fontId="27" fillId="0" borderId="43" xfId="12" applyFont="1" applyBorder="1" applyAlignment="1">
      <alignment horizontal="center"/>
    </xf>
    <xf numFmtId="0" fontId="29" fillId="0" borderId="15" xfId="0" applyFont="1" applyBorder="1" applyAlignment="1">
      <alignment horizontal="center" vertical="top" wrapText="1"/>
    </xf>
    <xf numFmtId="178" fontId="27" fillId="0" borderId="43" xfId="13" applyNumberFormat="1" applyFont="1" applyFill="1" applyBorder="1" applyAlignment="1">
      <alignment horizontal="center" vertical="center" wrapText="1"/>
    </xf>
    <xf numFmtId="0" fontId="29" fillId="0" borderId="15" xfId="13" applyFont="1" applyFill="1" applyBorder="1" applyAlignment="1">
      <alignment horizontal="center" vertical="top" wrapText="1"/>
    </xf>
    <xf numFmtId="178" fontId="27" fillId="0" borderId="43" xfId="12" applyFont="1" applyBorder="1" applyAlignment="1">
      <alignment horizontal="center" vertical="center"/>
    </xf>
    <xf numFmtId="0" fontId="24" fillId="0" borderId="44" xfId="11" applyFont="1" applyFill="1" applyBorder="1" applyAlignment="1">
      <alignment horizontal="center" vertical="center" wrapText="1"/>
    </xf>
    <xf numFmtId="178" fontId="38" fillId="0" borderId="41" xfId="12" applyFont="1" applyBorder="1" applyAlignment="1">
      <alignment horizontal="center"/>
    </xf>
    <xf numFmtId="178" fontId="39" fillId="0" borderId="41" xfId="13" applyNumberFormat="1" applyFont="1" applyFill="1" applyBorder="1" applyAlignment="1">
      <alignment horizontal="center" vertical="center" wrapText="1"/>
    </xf>
    <xf numFmtId="178" fontId="40" fillId="0" borderId="41" xfId="12" applyFont="1" applyBorder="1" applyAlignment="1">
      <alignment horizontal="center"/>
    </xf>
    <xf numFmtId="178" fontId="42" fillId="0" borderId="41" xfId="13" applyNumberFormat="1" applyFont="1" applyFill="1" applyBorder="1" applyAlignment="1">
      <alignment horizontal="center" vertical="center" wrapText="1"/>
    </xf>
    <xf numFmtId="178" fontId="43" fillId="0" borderId="41" xfId="13" applyNumberFormat="1" applyFont="1" applyFill="1" applyBorder="1" applyAlignment="1">
      <alignment horizontal="center" vertical="center" wrapText="1"/>
    </xf>
    <xf numFmtId="178" fontId="44" fillId="0" borderId="41" xfId="13" applyNumberFormat="1" applyFont="1" applyFill="1" applyBorder="1" applyAlignment="1">
      <alignment horizontal="center" vertical="center" wrapText="1"/>
    </xf>
    <xf numFmtId="178" fontId="45" fillId="0" borderId="41" xfId="13" applyNumberFormat="1" applyFont="1" applyFill="1" applyBorder="1" applyAlignment="1">
      <alignment horizontal="center" vertical="center" wrapText="1"/>
    </xf>
    <xf numFmtId="0" fontId="45" fillId="0" borderId="21" xfId="13" applyFont="1" applyFill="1" applyBorder="1" applyAlignment="1">
      <alignment horizontal="center" vertical="top" wrapText="1"/>
    </xf>
    <xf numFmtId="178" fontId="42" fillId="39" borderId="9" xfId="12" applyFont="1" applyFill="1" applyBorder="1" applyAlignment="1">
      <alignment horizontal="right" indent="1"/>
    </xf>
    <xf numFmtId="178" fontId="42" fillId="39" borderId="11" xfId="12" applyFont="1" applyFill="1" applyBorder="1" applyAlignment="1">
      <alignment horizontal="right" indent="1"/>
    </xf>
    <xf numFmtId="178" fontId="46" fillId="39" borderId="9" xfId="12" applyFont="1" applyFill="1" applyBorder="1" applyAlignment="1">
      <alignment horizontal="right" indent="1"/>
    </xf>
    <xf numFmtId="178" fontId="46" fillId="39" borderId="11" xfId="12" applyFont="1" applyFill="1" applyBorder="1" applyAlignment="1">
      <alignment horizontal="right" indent="1"/>
    </xf>
    <xf numFmtId="178" fontId="46" fillId="39" borderId="9" xfId="13" applyNumberFormat="1" applyFont="1" applyFill="1" applyBorder="1" applyAlignment="1">
      <alignment horizontal="right" vertical="center" wrapText="1" indent="1"/>
    </xf>
    <xf numFmtId="178" fontId="46" fillId="39" borderId="9" xfId="12" applyFont="1" applyFill="1" applyBorder="1" applyAlignment="1">
      <alignment horizontal="right" vertical="center" indent="1"/>
    </xf>
    <xf numFmtId="178" fontId="47" fillId="39" borderId="25" xfId="12" applyFont="1" applyFill="1" applyBorder="1" applyAlignment="1">
      <alignment horizontal="right" indent="1"/>
    </xf>
    <xf numFmtId="178" fontId="47" fillId="39" borderId="25" xfId="13" applyNumberFormat="1" applyFont="1" applyFill="1" applyBorder="1" applyAlignment="1">
      <alignment horizontal="right" vertical="center" wrapText="1" indent="1"/>
    </xf>
    <xf numFmtId="178" fontId="47" fillId="39" borderId="25" xfId="12" applyFont="1" applyFill="1" applyBorder="1" applyAlignment="1">
      <alignment horizontal="right" vertical="center" indent="1"/>
    </xf>
    <xf numFmtId="178" fontId="47" fillId="39" borderId="20" xfId="12" applyFont="1" applyFill="1" applyBorder="1" applyAlignment="1">
      <alignment horizontal="right" indent="1"/>
    </xf>
    <xf numFmtId="178" fontId="47" fillId="39" borderId="20" xfId="13" applyNumberFormat="1" applyFont="1" applyFill="1" applyBorder="1" applyAlignment="1">
      <alignment horizontal="right" vertical="center" wrapText="1" indent="1"/>
    </xf>
    <xf numFmtId="178" fontId="47" fillId="39" borderId="20" xfId="12" applyFont="1" applyFill="1" applyBorder="1" applyAlignment="1">
      <alignment horizontal="right" vertical="center" indent="1"/>
    </xf>
    <xf numFmtId="178" fontId="47" fillId="39" borderId="14" xfId="12" applyFont="1" applyFill="1" applyBorder="1" applyAlignment="1">
      <alignment horizontal="right" indent="1"/>
    </xf>
    <xf numFmtId="178" fontId="47" fillId="39" borderId="14" xfId="13" applyNumberFormat="1" applyFont="1" applyFill="1" applyBorder="1" applyAlignment="1">
      <alignment horizontal="right" vertical="center" wrapText="1" indent="1"/>
    </xf>
    <xf numFmtId="178" fontId="47" fillId="39" borderId="14" xfId="12" applyFont="1" applyFill="1" applyBorder="1" applyAlignment="1">
      <alignment horizontal="right" vertical="center" indent="1"/>
    </xf>
    <xf numFmtId="0" fontId="29" fillId="0" borderId="7" xfId="11" applyFont="1" applyFill="1" applyBorder="1" applyAlignment="1">
      <alignment vertical="top" wrapText="1"/>
    </xf>
    <xf numFmtId="0" fontId="29" fillId="0" borderId="27" xfId="11" applyFont="1" applyFill="1" applyBorder="1" applyAlignment="1">
      <alignment vertical="top" wrapText="1"/>
    </xf>
    <xf numFmtId="0" fontId="29" fillId="0" borderId="16" xfId="11" applyFont="1" applyFill="1" applyBorder="1" applyAlignment="1">
      <alignment vertical="top" wrapText="1"/>
    </xf>
    <xf numFmtId="178" fontId="45" fillId="0" borderId="41" xfId="12" applyFont="1" applyBorder="1" applyAlignment="1">
      <alignment horizontal="center" vertical="center"/>
    </xf>
    <xf numFmtId="0" fontId="45" fillId="0" borderId="21" xfId="0" applyFont="1" applyBorder="1" applyAlignment="1">
      <alignment horizontal="center" vertical="top" wrapText="1"/>
    </xf>
    <xf numFmtId="178" fontId="50" fillId="0" borderId="41" xfId="13" applyNumberFormat="1" applyFont="1" applyFill="1" applyBorder="1" applyAlignment="1">
      <alignment horizontal="center" vertical="center" wrapText="1"/>
    </xf>
    <xf numFmtId="178" fontId="52" fillId="0" borderId="41" xfId="13" applyNumberFormat="1" applyFont="1" applyFill="1" applyBorder="1" applyAlignment="1">
      <alignment horizontal="center" vertical="center" wrapText="1"/>
    </xf>
    <xf numFmtId="0" fontId="52" fillId="0" borderId="21" xfId="13" applyFont="1" applyFill="1" applyBorder="1" applyAlignment="1">
      <alignment horizontal="center" vertical="top" wrapText="1"/>
    </xf>
    <xf numFmtId="178" fontId="40" fillId="0" borderId="41" xfId="12" applyFont="1" applyBorder="1" applyAlignment="1">
      <alignment horizontal="center" vertical="center"/>
    </xf>
    <xf numFmtId="0" fontId="53" fillId="0" borderId="0" xfId="5" applyFont="1" applyFill="1" applyAlignment="1">
      <alignment horizontal="left" vertical="center" wrapText="1"/>
    </xf>
    <xf numFmtId="0" fontId="54" fillId="0" borderId="21" xfId="0" applyFont="1" applyBorder="1" applyAlignment="1">
      <alignment horizontal="center" vertical="top" wrapText="1"/>
    </xf>
    <xf numFmtId="0" fontId="55" fillId="0" borderId="21" xfId="0" applyFont="1" applyBorder="1" applyAlignment="1">
      <alignment horizontal="center" vertical="top" wrapText="1"/>
    </xf>
    <xf numFmtId="0" fontId="59" fillId="0" borderId="0" xfId="11" applyFont="1" applyFill="1" applyBorder="1" applyAlignment="1">
      <alignment horizontal="center" vertical="center" wrapText="1"/>
    </xf>
    <xf numFmtId="0" fontId="41" fillId="0" borderId="0" xfId="11" applyFont="1" applyFill="1" applyBorder="1" applyAlignment="1">
      <alignment horizontal="center" vertical="center" wrapText="1"/>
    </xf>
    <xf numFmtId="0" fontId="41" fillId="0" borderId="27" xfId="11" applyFont="1" applyFill="1" applyBorder="1" applyAlignment="1">
      <alignment vertical="top" wrapText="1"/>
    </xf>
    <xf numFmtId="0" fontId="41" fillId="0" borderId="27" xfId="11" applyFont="1" applyFill="1" applyBorder="1" applyAlignment="1">
      <alignment horizontal="center" vertical="top" wrapText="1"/>
    </xf>
    <xf numFmtId="0" fontId="61" fillId="0" borderId="41" xfId="0" applyFont="1" applyBorder="1" applyAlignment="1">
      <alignment horizontal="center" vertical="top" wrapText="1"/>
    </xf>
    <xf numFmtId="0" fontId="42" fillId="0" borderId="26" xfId="0" applyFont="1" applyBorder="1" applyAlignment="1">
      <alignment horizontal="center" vertical="top" wrapText="1"/>
    </xf>
    <xf numFmtId="178" fontId="60" fillId="0" borderId="39" xfId="12" applyFont="1" applyBorder="1" applyAlignment="1">
      <alignment horizontal="center" vertical="center"/>
    </xf>
    <xf numFmtId="178" fontId="43" fillId="0" borderId="41" xfId="12" applyFont="1" applyBorder="1" applyAlignment="1">
      <alignment horizontal="center"/>
    </xf>
    <xf numFmtId="0" fontId="67" fillId="44" borderId="0" xfId="11" applyFont="1" applyFill="1" applyBorder="1" applyAlignment="1">
      <alignment horizontal="center" vertical="center" wrapText="1"/>
    </xf>
    <xf numFmtId="0" fontId="60" fillId="0" borderId="41" xfId="0" applyFont="1" applyBorder="1" applyAlignment="1">
      <alignment horizontal="center" vertical="top" wrapText="1"/>
    </xf>
    <xf numFmtId="0" fontId="58" fillId="0" borderId="41" xfId="0" applyFont="1" applyBorder="1" applyAlignment="1">
      <alignment horizontal="center" vertical="top" wrapText="1"/>
    </xf>
    <xf numFmtId="0" fontId="68" fillId="0" borderId="0" xfId="11" applyFont="1" applyFill="1" applyBorder="1" applyAlignment="1">
      <alignment horizontal="center" vertical="center" wrapText="1"/>
    </xf>
    <xf numFmtId="178" fontId="39" fillId="0" borderId="41" xfId="12" applyFont="1" applyBorder="1" applyAlignment="1">
      <alignment horizontal="center"/>
    </xf>
    <xf numFmtId="178" fontId="65" fillId="0" borderId="41" xfId="12" applyFont="1" applyBorder="1" applyAlignment="1">
      <alignment horizontal="center"/>
    </xf>
    <xf numFmtId="14" fontId="37" fillId="0" borderId="28" xfId="11" applyNumberFormat="1" applyFont="1" applyFill="1" applyBorder="1" applyAlignment="1">
      <alignment vertical="top" wrapText="1"/>
    </xf>
    <xf numFmtId="178" fontId="74" fillId="0" borderId="0" xfId="12" applyFont="1" applyAlignment="1">
      <alignment vertical="center"/>
    </xf>
    <xf numFmtId="178" fontId="48" fillId="40" borderId="39" xfId="13" applyNumberFormat="1" applyFont="1" applyFill="1" applyBorder="1" applyAlignment="1">
      <alignment horizontal="center" vertical="center" wrapText="1"/>
    </xf>
    <xf numFmtId="0" fontId="76" fillId="0" borderId="26" xfId="0" applyFont="1" applyBorder="1" applyAlignment="1">
      <alignment horizontal="center" vertical="top" wrapText="1"/>
    </xf>
    <xf numFmtId="178" fontId="38" fillId="0" borderId="39" xfId="12" applyFont="1" applyBorder="1" applyAlignment="1">
      <alignment horizontal="center" vertical="center"/>
    </xf>
    <xf numFmtId="178" fontId="77" fillId="0" borderId="37" xfId="12" applyFont="1" applyBorder="1" applyAlignment="1">
      <alignment horizontal="center" vertical="center"/>
    </xf>
    <xf numFmtId="178" fontId="66" fillId="0" borderId="42" xfId="12" applyFont="1" applyBorder="1" applyAlignment="1">
      <alignment horizontal="center"/>
    </xf>
    <xf numFmtId="178" fontId="42" fillId="0" borderId="42" xfId="13" applyNumberFormat="1" applyFont="1" applyFill="1" applyBorder="1" applyAlignment="1">
      <alignment horizontal="center" vertical="center" wrapText="1"/>
    </xf>
    <xf numFmtId="0" fontId="24" fillId="0" borderId="46" xfId="11" applyFont="1" applyFill="1" applyBorder="1" applyAlignment="1">
      <alignment horizontal="center" vertical="center" wrapText="1"/>
    </xf>
    <xf numFmtId="178" fontId="43" fillId="0" borderId="48" xfId="13" applyNumberFormat="1" applyFont="1" applyFill="1" applyBorder="1" applyAlignment="1">
      <alignment horizontal="center" vertical="center" wrapText="1"/>
    </xf>
    <xf numFmtId="178" fontId="27" fillId="38" borderId="50" xfId="13" applyNumberFormat="1" applyFont="1" applyFill="1" applyBorder="1" applyAlignment="1">
      <alignment horizontal="right" vertical="center" wrapText="1" indent="1"/>
    </xf>
    <xf numFmtId="178" fontId="27" fillId="38" borderId="50" xfId="12" applyFont="1" applyFill="1" applyBorder="1" applyAlignment="1">
      <alignment horizontal="right" vertical="center" indent="1"/>
    </xf>
    <xf numFmtId="178" fontId="40" fillId="0" borderId="37" xfId="13" applyNumberFormat="1" applyFont="1" applyFill="1" applyBorder="1" applyAlignment="1">
      <alignment horizontal="center" vertical="center" wrapText="1"/>
    </xf>
    <xf numFmtId="178" fontId="78" fillId="0" borderId="37" xfId="13" applyNumberFormat="1" applyFont="1" applyFill="1" applyBorder="1" applyAlignment="1">
      <alignment horizontal="center" vertical="center" wrapText="1"/>
    </xf>
    <xf numFmtId="0" fontId="82" fillId="0" borderId="10" xfId="0" applyFont="1" applyBorder="1" applyAlignment="1">
      <alignment horizontal="center" vertical="top" wrapText="1"/>
    </xf>
    <xf numFmtId="0" fontId="24" fillId="45" borderId="0" xfId="11" applyFont="1" applyFill="1" applyBorder="1" applyAlignment="1">
      <alignment horizontal="center" vertical="center" wrapText="1"/>
    </xf>
    <xf numFmtId="0" fontId="24" fillId="42" borderId="0" xfId="11" applyFont="1" applyFill="1" applyBorder="1" applyAlignment="1">
      <alignment horizontal="center" vertical="center" wrapText="1"/>
    </xf>
    <xf numFmtId="0" fontId="29" fillId="43" borderId="7" xfId="11" applyFont="1" applyFill="1" applyBorder="1" applyAlignment="1">
      <alignment vertical="top" wrapText="1"/>
    </xf>
    <xf numFmtId="0" fontId="24" fillId="40" borderId="0" xfId="11" applyFont="1" applyFill="1" applyBorder="1" applyAlignment="1">
      <alignment horizontal="center" vertical="center" wrapText="1"/>
    </xf>
    <xf numFmtId="0" fontId="21" fillId="41" borderId="46" xfId="11" applyFont="1" applyFill="1" applyBorder="1" applyAlignment="1">
      <alignment horizontal="center" vertical="center" wrapText="1"/>
    </xf>
    <xf numFmtId="0" fontId="24" fillId="0" borderId="0" xfId="11" applyFont="1" applyFill="1" applyBorder="1" applyAlignment="1">
      <alignment vertical="center" wrapText="1"/>
    </xf>
    <xf numFmtId="0" fontId="29" fillId="0" borderId="7" xfId="11" applyFont="1" applyFill="1" applyBorder="1" applyAlignment="1">
      <alignment vertical="center" wrapText="1"/>
    </xf>
    <xf numFmtId="0" fontId="24" fillId="0" borderId="0" xfId="11" applyFont="1" applyFill="1" applyBorder="1" applyAlignment="1">
      <alignment horizontal="left" vertical="center" wrapText="1"/>
    </xf>
    <xf numFmtId="0" fontId="79" fillId="0" borderId="10" xfId="0" applyFont="1" applyBorder="1" applyAlignment="1">
      <alignment horizontal="center" vertical="top" wrapText="1"/>
    </xf>
    <xf numFmtId="178" fontId="39" fillId="40" borderId="41" xfId="13" applyNumberFormat="1" applyFont="1" applyFill="1" applyBorder="1" applyAlignment="1">
      <alignment horizontal="center" vertical="center" wrapText="1"/>
    </xf>
    <xf numFmtId="178" fontId="69" fillId="40" borderId="39" xfId="13" applyNumberFormat="1" applyFont="1" applyFill="1" applyBorder="1" applyAlignment="1">
      <alignment horizontal="center" vertical="center" shrinkToFit="1"/>
    </xf>
    <xf numFmtId="178" fontId="83" fillId="40" borderId="41" xfId="13" applyNumberFormat="1" applyFont="1" applyFill="1" applyBorder="1" applyAlignment="1">
      <alignment horizontal="center" vertical="center" wrapText="1"/>
    </xf>
    <xf numFmtId="0" fontId="84" fillId="0" borderId="26" xfId="0" applyFont="1" applyBorder="1" applyAlignment="1">
      <alignment horizontal="center" vertical="top" wrapText="1"/>
    </xf>
    <xf numFmtId="178" fontId="39" fillId="41" borderId="41" xfId="13" applyNumberFormat="1" applyFont="1" applyFill="1" applyBorder="1" applyAlignment="1">
      <alignment horizontal="center" vertical="center" wrapText="1"/>
    </xf>
    <xf numFmtId="20" fontId="84" fillId="0" borderId="10" xfId="0" applyNumberFormat="1" applyFont="1" applyBorder="1" applyAlignment="1">
      <alignment horizontal="center" vertical="top" wrapText="1"/>
    </xf>
    <xf numFmtId="178" fontId="60" fillId="0" borderId="38" xfId="12" applyFont="1" applyBorder="1" applyAlignment="1">
      <alignment horizontal="center"/>
    </xf>
    <xf numFmtId="0" fontId="85" fillId="0" borderId="10" xfId="0" applyFont="1" applyBorder="1" applyAlignment="1">
      <alignment horizontal="center" vertical="top" wrapText="1"/>
    </xf>
    <xf numFmtId="0" fontId="86" fillId="0" borderId="10" xfId="0" applyFont="1" applyBorder="1" applyAlignment="1">
      <alignment horizontal="center" vertical="top" wrapText="1"/>
    </xf>
    <xf numFmtId="0" fontId="85" fillId="0" borderId="10" xfId="13" applyFont="1" applyFill="1" applyBorder="1" applyAlignment="1">
      <alignment horizontal="center" vertical="top" wrapText="1"/>
    </xf>
    <xf numFmtId="0" fontId="51" fillId="0" borderId="12" xfId="11" applyFont="1" applyFill="1" applyBorder="1" applyAlignment="1">
      <alignment horizontal="right" vertical="top" wrapText="1"/>
    </xf>
    <xf numFmtId="178" fontId="38" fillId="0" borderId="37" xfId="12" applyFont="1" applyBorder="1" applyAlignment="1">
      <alignment horizontal="center"/>
    </xf>
    <xf numFmtId="0" fontId="24" fillId="46" borderId="0" xfId="11" applyFont="1" applyFill="1" applyBorder="1" applyAlignment="1">
      <alignment horizontal="center" vertical="center" wrapText="1"/>
    </xf>
    <xf numFmtId="178" fontId="49" fillId="40" borderId="41" xfId="12" applyFont="1" applyFill="1" applyBorder="1" applyAlignment="1">
      <alignment horizontal="center"/>
    </xf>
    <xf numFmtId="20" fontId="37" fillId="0" borderId="37" xfId="0" applyNumberFormat="1" applyFont="1" applyBorder="1" applyAlignment="1">
      <alignment horizontal="center" vertical="top" wrapText="1"/>
    </xf>
    <xf numFmtId="178" fontId="37" fillId="0" borderId="0" xfId="12" applyFont="1" applyAlignment="1">
      <alignment vertical="center"/>
    </xf>
    <xf numFmtId="178" fontId="58" fillId="0" borderId="0" xfId="12" applyFont="1" applyAlignment="1">
      <alignment vertical="center"/>
    </xf>
    <xf numFmtId="0" fontId="87" fillId="0" borderId="0" xfId="0" applyFont="1" applyAlignment="1">
      <alignment horizontal="left" vertical="center" indent="1"/>
    </xf>
    <xf numFmtId="178" fontId="47" fillId="47" borderId="9" xfId="12" applyFont="1" applyFill="1" applyBorder="1" applyAlignment="1">
      <alignment horizontal="right" indent="1"/>
    </xf>
    <xf numFmtId="178" fontId="47" fillId="47" borderId="11" xfId="12" applyFont="1" applyFill="1" applyBorder="1" applyAlignment="1">
      <alignment horizontal="right" indent="1"/>
    </xf>
    <xf numFmtId="178" fontId="47" fillId="47" borderId="9" xfId="13" applyNumberFormat="1" applyFont="1" applyFill="1" applyBorder="1" applyAlignment="1">
      <alignment horizontal="right" vertical="center" wrapText="1" indent="1"/>
    </xf>
    <xf numFmtId="178" fontId="47" fillId="47" borderId="9" xfId="12" applyFont="1" applyFill="1" applyBorder="1" applyAlignment="1">
      <alignment horizontal="right" vertical="center" indent="1"/>
    </xf>
    <xf numFmtId="178" fontId="57" fillId="0" borderId="0" xfId="12" applyFont="1" applyAlignment="1">
      <alignment vertical="center"/>
    </xf>
    <xf numFmtId="0" fontId="24" fillId="48" borderId="0" xfId="11" applyFont="1" applyFill="1" applyBorder="1" applyAlignment="1">
      <alignment horizontal="center" vertical="center" wrapText="1"/>
    </xf>
    <xf numFmtId="0" fontId="88" fillId="0" borderId="26" xfId="0" applyFont="1" applyBorder="1" applyAlignment="1">
      <alignment horizontal="center" vertical="top" wrapText="1"/>
    </xf>
    <xf numFmtId="178" fontId="70" fillId="0" borderId="43" xfId="13" applyNumberFormat="1" applyFont="1" applyFill="1" applyBorder="1" applyAlignment="1">
      <alignment horizontal="center" vertical="center" wrapText="1"/>
    </xf>
    <xf numFmtId="0" fontId="40" fillId="0" borderId="15" xfId="13" applyFont="1" applyFill="1" applyBorder="1" applyAlignment="1">
      <alignment horizontal="center" vertical="top" wrapText="1"/>
    </xf>
    <xf numFmtId="178" fontId="70" fillId="0" borderId="43" xfId="12" applyFont="1" applyBorder="1" applyAlignment="1">
      <alignment horizontal="center" vertical="center"/>
    </xf>
    <xf numFmtId="0" fontId="81" fillId="0" borderId="15" xfId="0" applyFont="1" applyBorder="1" applyAlignment="1">
      <alignment horizontal="center" vertical="top" wrapText="1"/>
    </xf>
    <xf numFmtId="178" fontId="43" fillId="0" borderId="43" xfId="12" applyFont="1" applyBorder="1" applyAlignment="1">
      <alignment horizontal="center" vertical="center"/>
    </xf>
    <xf numFmtId="178" fontId="40" fillId="0" borderId="43" xfId="12" applyFont="1" applyBorder="1" applyAlignment="1">
      <alignment horizontal="center" vertical="center"/>
    </xf>
    <xf numFmtId="178" fontId="47" fillId="47" borderId="14" xfId="12" applyFont="1" applyFill="1" applyBorder="1" applyAlignment="1">
      <alignment horizontal="right" indent="1"/>
    </xf>
    <xf numFmtId="178" fontId="47" fillId="47" borderId="14" xfId="13" applyNumberFormat="1" applyFont="1" applyFill="1" applyBorder="1" applyAlignment="1">
      <alignment horizontal="right" vertical="center" wrapText="1" indent="1"/>
    </xf>
    <xf numFmtId="178" fontId="47" fillId="47" borderId="14" xfId="12" applyFont="1" applyFill="1" applyBorder="1" applyAlignment="1">
      <alignment horizontal="right" vertical="center" indent="1"/>
    </xf>
    <xf numFmtId="178" fontId="56" fillId="0" borderId="38" xfId="12" applyFont="1" applyBorder="1" applyAlignment="1">
      <alignment horizontal="center"/>
    </xf>
    <xf numFmtId="178" fontId="69" fillId="41" borderId="39" xfId="13" applyNumberFormat="1" applyFont="1" applyFill="1" applyBorder="1" applyAlignment="1">
      <alignment horizontal="center" vertical="center" shrinkToFit="1"/>
    </xf>
    <xf numFmtId="178" fontId="38" fillId="0" borderId="43" xfId="12" applyFont="1" applyBorder="1" applyAlignment="1">
      <alignment horizontal="center"/>
    </xf>
    <xf numFmtId="178" fontId="64" fillId="0" borderId="43" xfId="12" applyFont="1" applyBorder="1" applyAlignment="1">
      <alignment horizontal="center"/>
    </xf>
    <xf numFmtId="0" fontId="40" fillId="0" borderId="15" xfId="0" applyFont="1" applyBorder="1" applyAlignment="1">
      <alignment horizontal="center" vertical="top" wrapText="1"/>
    </xf>
    <xf numFmtId="178" fontId="64" fillId="0" borderId="43" xfId="13" applyNumberFormat="1" applyFont="1" applyFill="1" applyBorder="1" applyAlignment="1">
      <alignment horizontal="center" vertical="center" wrapText="1"/>
    </xf>
    <xf numFmtId="0" fontId="86" fillId="0" borderId="15" xfId="0" applyFont="1" applyBorder="1" applyAlignment="1">
      <alignment horizontal="center" vertical="top" wrapText="1"/>
    </xf>
    <xf numFmtId="178" fontId="64" fillId="0" borderId="43" xfId="12" applyFont="1" applyBorder="1" applyAlignment="1">
      <alignment horizontal="center" vertical="center"/>
    </xf>
    <xf numFmtId="0" fontId="42" fillId="0" borderId="15" xfId="0" applyFont="1" applyBorder="1" applyAlignment="1">
      <alignment horizontal="center" vertical="top" wrapText="1"/>
    </xf>
    <xf numFmtId="0" fontId="42" fillId="0" borderId="15" xfId="13" applyFont="1" applyFill="1" applyBorder="1" applyAlignment="1">
      <alignment horizontal="center" vertical="top" wrapText="1"/>
    </xf>
    <xf numFmtId="178" fontId="64" fillId="0" borderId="42" xfId="12" applyFont="1" applyBorder="1" applyAlignment="1">
      <alignment horizontal="center"/>
    </xf>
    <xf numFmtId="178" fontId="27" fillId="38" borderId="51" xfId="12" applyFont="1" applyFill="1" applyBorder="1" applyAlignment="1">
      <alignment horizontal="right" vertical="center" indent="1"/>
    </xf>
    <xf numFmtId="178" fontId="27" fillId="0" borderId="44" xfId="12" applyFont="1" applyBorder="1" applyAlignment="1">
      <alignment horizontal="center" vertical="center"/>
    </xf>
    <xf numFmtId="178" fontId="47" fillId="47" borderId="52" xfId="12" applyFont="1" applyFill="1" applyBorder="1" applyAlignment="1">
      <alignment horizontal="right" vertical="center" indent="1"/>
    </xf>
    <xf numFmtId="178" fontId="43" fillId="0" borderId="49" xfId="12" applyFont="1" applyBorder="1" applyAlignment="1">
      <alignment horizontal="center"/>
    </xf>
    <xf numFmtId="178" fontId="42" fillId="0" borderId="49" xfId="13" applyNumberFormat="1" applyFont="1" applyFill="1" applyBorder="1" applyAlignment="1">
      <alignment horizontal="center" vertical="center" wrapText="1"/>
    </xf>
    <xf numFmtId="178" fontId="75" fillId="40" borderId="49" xfId="12" applyFont="1" applyFill="1" applyBorder="1" applyAlignment="1">
      <alignment horizontal="center"/>
    </xf>
    <xf numFmtId="0" fontId="42" fillId="0" borderId="45" xfId="0" applyFont="1" applyBorder="1" applyAlignment="1">
      <alignment horizontal="center" vertical="top" wrapText="1"/>
    </xf>
    <xf numFmtId="178" fontId="47" fillId="47" borderId="19" xfId="12" applyFont="1" applyFill="1" applyBorder="1" applyAlignment="1">
      <alignment horizontal="right" vertical="center" indent="1"/>
    </xf>
    <xf numFmtId="178" fontId="39" fillId="40" borderId="42" xfId="13" applyNumberFormat="1" applyFont="1" applyFill="1" applyBorder="1" applyAlignment="1">
      <alignment horizontal="center" vertical="center" wrapText="1"/>
    </xf>
    <xf numFmtId="178" fontId="39" fillId="0" borderId="42" xfId="13" applyNumberFormat="1" applyFont="1" applyFill="1" applyBorder="1" applyAlignment="1">
      <alignment horizontal="center" vertical="center" wrapText="1"/>
    </xf>
    <xf numFmtId="178" fontId="84" fillId="0" borderId="38" xfId="12" applyFont="1" applyBorder="1" applyAlignment="1">
      <alignment horizontal="center" vertical="center"/>
    </xf>
    <xf numFmtId="0" fontId="84" fillId="0" borderId="12" xfId="0" applyFont="1" applyBorder="1" applyAlignment="1">
      <alignment horizontal="center" vertical="top" wrapText="1"/>
    </xf>
    <xf numFmtId="20" fontId="84" fillId="0" borderId="37" xfId="0" applyNumberFormat="1" applyFont="1" applyBorder="1" applyAlignment="1">
      <alignment horizontal="center" vertical="top" wrapText="1"/>
    </xf>
    <xf numFmtId="178" fontId="47" fillId="47" borderId="43" xfId="13" applyNumberFormat="1" applyFont="1" applyFill="1" applyBorder="1" applyAlignment="1">
      <alignment horizontal="right" vertical="center" wrapText="1" indent="1"/>
    </xf>
    <xf numFmtId="178" fontId="60" fillId="0" borderId="40" xfId="12" applyFont="1" applyBorder="1" applyAlignment="1">
      <alignment horizontal="center" vertical="center"/>
    </xf>
    <xf numFmtId="178" fontId="64" fillId="0" borderId="51" xfId="12" applyFont="1" applyBorder="1" applyAlignment="1">
      <alignment horizontal="center" vertical="center"/>
    </xf>
    <xf numFmtId="0" fontId="42" fillId="0" borderId="54" xfId="0" applyFont="1" applyBorder="1" applyAlignment="1">
      <alignment horizontal="center" vertical="top" wrapText="1"/>
    </xf>
    <xf numFmtId="0" fontId="42" fillId="0" borderId="39" xfId="0" applyFont="1" applyBorder="1" applyAlignment="1">
      <alignment horizontal="center" vertical="top" wrapText="1"/>
    </xf>
    <xf numFmtId="178" fontId="47" fillId="47" borderId="25" xfId="12" applyFont="1" applyFill="1" applyBorder="1" applyAlignment="1">
      <alignment horizontal="right" vertical="center" indent="1"/>
    </xf>
    <xf numFmtId="178" fontId="60" fillId="41" borderId="39" xfId="13" applyNumberFormat="1" applyFont="1" applyFill="1" applyBorder="1" applyAlignment="1">
      <alignment horizontal="center" vertical="center" wrapText="1"/>
    </xf>
    <xf numFmtId="178" fontId="42" fillId="0" borderId="39" xfId="13" applyNumberFormat="1" applyFont="1" applyFill="1" applyBorder="1" applyAlignment="1">
      <alignment horizontal="center" vertical="center" wrapText="1"/>
    </xf>
    <xf numFmtId="0" fontId="35" fillId="0" borderId="39" xfId="0" applyFont="1" applyBorder="1" applyAlignment="1">
      <alignment horizontal="left" vertical="center" indent="1"/>
    </xf>
    <xf numFmtId="178" fontId="60" fillId="41" borderId="26" xfId="13" applyNumberFormat="1" applyFont="1" applyFill="1" applyBorder="1" applyAlignment="1">
      <alignment horizontal="center" vertical="center" wrapText="1"/>
    </xf>
    <xf numFmtId="178" fontId="39" fillId="40" borderId="39" xfId="13" applyNumberFormat="1" applyFont="1" applyFill="1" applyBorder="1" applyAlignment="1">
      <alignment horizontal="center" vertical="center" wrapText="1"/>
    </xf>
    <xf numFmtId="178" fontId="39" fillId="0" borderId="39" xfId="13" applyNumberFormat="1" applyFont="1" applyFill="1" applyBorder="1" applyAlignment="1">
      <alignment horizontal="center" vertical="center" wrapText="1"/>
    </xf>
    <xf numFmtId="178" fontId="43" fillId="40" borderId="47" xfId="13" applyNumberFormat="1" applyFont="1" applyFill="1" applyBorder="1" applyAlignment="1">
      <alignment horizontal="center" vertical="center" wrapText="1"/>
    </xf>
    <xf numFmtId="178" fontId="42" fillId="0" borderId="43" xfId="12" applyFont="1" applyBorder="1" applyAlignment="1">
      <alignment horizontal="center" vertical="center"/>
    </xf>
    <xf numFmtId="0" fontId="64" fillId="0" borderId="37" xfId="0" applyFont="1" applyBorder="1" applyAlignment="1">
      <alignment horizontal="center" vertical="top" shrinkToFit="1"/>
    </xf>
    <xf numFmtId="178" fontId="90" fillId="0" borderId="53" xfId="13" applyNumberFormat="1" applyFont="1" applyFill="1" applyBorder="1" applyAlignment="1">
      <alignment horizontal="center" vertical="center" shrinkToFit="1"/>
    </xf>
    <xf numFmtId="14" fontId="57" fillId="0" borderId="17" xfId="11" applyNumberFormat="1" applyFont="1" applyFill="1" applyBorder="1" applyAlignment="1">
      <alignment vertical="top" wrapText="1"/>
    </xf>
    <xf numFmtId="178" fontId="42" fillId="0" borderId="44" xfId="12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top" wrapText="1"/>
    </xf>
    <xf numFmtId="0" fontId="91" fillId="0" borderId="0" xfId="11" applyFont="1" applyFill="1" applyBorder="1" applyAlignment="1">
      <alignment horizontal="center" vertical="center" wrapText="1"/>
    </xf>
    <xf numFmtId="178" fontId="37" fillId="0" borderId="53" xfId="13" applyNumberFormat="1" applyFont="1" applyFill="1" applyBorder="1" applyAlignment="1">
      <alignment horizontal="center" vertical="center" shrinkToFit="1"/>
    </xf>
    <xf numFmtId="178" fontId="95" fillId="0" borderId="43" xfId="12" applyFont="1" applyBorder="1" applyAlignment="1">
      <alignment horizontal="center" vertical="center"/>
    </xf>
    <xf numFmtId="178" fontId="42" fillId="0" borderId="43" xfId="12" applyFont="1" applyBorder="1" applyAlignment="1">
      <alignment horizontal="center"/>
    </xf>
    <xf numFmtId="178" fontId="75" fillId="41" borderId="49" xfId="12" applyFont="1" applyFill="1" applyBorder="1" applyAlignment="1">
      <alignment horizontal="center"/>
    </xf>
    <xf numFmtId="178" fontId="62" fillId="0" borderId="43" xfId="12" applyFont="1" applyBorder="1" applyAlignment="1">
      <alignment horizontal="center" vertical="center"/>
    </xf>
    <xf numFmtId="178" fontId="60" fillId="0" borderId="43" xfId="12" applyFont="1" applyBorder="1" applyAlignment="1">
      <alignment horizontal="center" vertical="center"/>
    </xf>
    <xf numFmtId="178" fontId="37" fillId="0" borderId="41" xfId="13" applyNumberFormat="1" applyFont="1" applyFill="1" applyBorder="1" applyAlignment="1">
      <alignment horizontal="left" vertical="center" wrapText="1"/>
    </xf>
    <xf numFmtId="178" fontId="37" fillId="0" borderId="43" xfId="12" applyFont="1" applyBorder="1" applyAlignment="1">
      <alignment horizontal="left"/>
    </xf>
    <xf numFmtId="20" fontId="37" fillId="0" borderId="15" xfId="0" applyNumberFormat="1" applyFont="1" applyBorder="1" applyAlignment="1">
      <alignment horizontal="center" vertical="top" wrapText="1"/>
    </xf>
    <xf numFmtId="178" fontId="83" fillId="41" borderId="41" xfId="13" applyNumberFormat="1" applyFont="1" applyFill="1" applyBorder="1" applyAlignment="1">
      <alignment horizontal="center" vertical="center" wrapText="1"/>
    </xf>
    <xf numFmtId="178" fontId="63" fillId="41" borderId="39" xfId="13" applyNumberFormat="1" applyFont="1" applyFill="1" applyBorder="1" applyAlignment="1">
      <alignment horizontal="center" vertical="center" wrapText="1"/>
    </xf>
    <xf numFmtId="20" fontId="76" fillId="0" borderId="37" xfId="0" applyNumberFormat="1" applyFont="1" applyBorder="1" applyAlignment="1">
      <alignment horizontal="center" vertical="top" wrapText="1"/>
    </xf>
    <xf numFmtId="0" fontId="43" fillId="0" borderId="15" xfId="0" applyFont="1" applyBorder="1" applyAlignment="1">
      <alignment horizontal="center" vertical="top" wrapText="1"/>
    </xf>
    <xf numFmtId="0" fontId="98" fillId="0" borderId="0" xfId="2" applyFont="1" applyFill="1" applyBorder="1" applyAlignment="1">
      <alignment vertical="center"/>
    </xf>
    <xf numFmtId="0" fontId="99" fillId="0" borderId="0" xfId="5" applyFont="1" applyFill="1" applyBorder="1" applyAlignment="1">
      <alignment horizontal="left" vertical="center"/>
    </xf>
    <xf numFmtId="0" fontId="98" fillId="0" borderId="0" xfId="0" applyFont="1">
      <alignment vertical="top"/>
    </xf>
    <xf numFmtId="0" fontId="100" fillId="9" borderId="75" xfId="2" applyFont="1" applyFill="1" applyBorder="1" applyAlignment="1">
      <alignment horizontal="center" vertical="center"/>
    </xf>
    <xf numFmtId="0" fontId="100" fillId="9" borderId="76" xfId="2" applyFont="1" applyFill="1" applyBorder="1" applyAlignment="1">
      <alignment horizontal="center" vertical="center"/>
    </xf>
    <xf numFmtId="0" fontId="100" fillId="9" borderId="5" xfId="2" applyFont="1" applyFill="1" applyBorder="1" applyAlignment="1">
      <alignment horizontal="center" vertical="center"/>
    </xf>
    <xf numFmtId="0" fontId="100" fillId="9" borderId="22" xfId="2" applyFont="1" applyFill="1" applyBorder="1" applyAlignment="1">
      <alignment horizontal="center" vertical="center"/>
    </xf>
    <xf numFmtId="0" fontId="100" fillId="9" borderId="77" xfId="2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178" fontId="102" fillId="38" borderId="60" xfId="12" applyFont="1" applyFill="1" applyBorder="1" applyAlignment="1">
      <alignment horizontal="right" indent="1"/>
    </xf>
    <xf numFmtId="178" fontId="103" fillId="50" borderId="65" xfId="12" applyFont="1" applyFill="1" applyBorder="1" applyAlignment="1">
      <alignment horizontal="right" vertical="center" indent="1"/>
    </xf>
    <xf numFmtId="178" fontId="103" fillId="50" borderId="70" xfId="12" applyFont="1" applyFill="1" applyBorder="1" applyAlignment="1">
      <alignment horizontal="right" vertical="center" indent="1"/>
    </xf>
    <xf numFmtId="178" fontId="103" fillId="50" borderId="72" xfId="12" applyFont="1" applyFill="1" applyBorder="1" applyAlignment="1">
      <alignment horizontal="right" vertical="center" indent="1"/>
    </xf>
    <xf numFmtId="178" fontId="104" fillId="50" borderId="23" xfId="12" applyFont="1" applyFill="1" applyBorder="1" applyAlignment="1">
      <alignment horizontal="right" vertical="center" indent="1"/>
    </xf>
    <xf numFmtId="178" fontId="104" fillId="50" borderId="60" xfId="12" applyFont="1" applyFill="1" applyBorder="1" applyAlignment="1">
      <alignment horizontal="right" vertical="center" indent="1"/>
    </xf>
    <xf numFmtId="178" fontId="104" fillId="50" borderId="72" xfId="12" applyFont="1" applyFill="1" applyBorder="1" applyAlignment="1">
      <alignment horizontal="right" vertical="center" indent="1"/>
    </xf>
    <xf numFmtId="0" fontId="102" fillId="0" borderId="0" xfId="0" applyFont="1" applyAlignment="1">
      <alignment horizontal="left" vertical="center" indent="1"/>
    </xf>
    <xf numFmtId="178" fontId="100" fillId="0" borderId="56" xfId="12" applyFont="1" applyBorder="1" applyAlignment="1">
      <alignment horizontal="center"/>
    </xf>
    <xf numFmtId="0" fontId="101" fillId="0" borderId="55" xfId="0" applyFont="1" applyBorder="1" applyAlignment="1">
      <alignment horizontal="center" vertical="center"/>
    </xf>
    <xf numFmtId="0" fontId="101" fillId="38" borderId="63" xfId="0" applyFont="1" applyFill="1" applyBorder="1" applyAlignment="1">
      <alignment horizontal="center" vertical="top" wrapText="1"/>
    </xf>
    <xf numFmtId="0" fontId="100" fillId="0" borderId="59" xfId="0" applyFont="1" applyBorder="1" applyAlignment="1">
      <alignment horizontal="center" vertical="top" wrapText="1"/>
    </xf>
    <xf numFmtId="0" fontId="111" fillId="0" borderId="0" xfId="0" applyFont="1" applyAlignment="1">
      <alignment horizontal="center" vertical="top" wrapText="1"/>
    </xf>
    <xf numFmtId="178" fontId="102" fillId="38" borderId="65" xfId="13" applyNumberFormat="1" applyFont="1" applyFill="1" applyBorder="1" applyAlignment="1">
      <alignment horizontal="right" vertical="center" wrapText="1" indent="1"/>
    </xf>
    <xf numFmtId="178" fontId="104" fillId="50" borderId="65" xfId="12" applyFont="1" applyFill="1" applyBorder="1" applyAlignment="1">
      <alignment horizontal="right" vertical="center" indent="1"/>
    </xf>
    <xf numFmtId="178" fontId="104" fillId="50" borderId="70" xfId="12" applyFont="1" applyFill="1" applyBorder="1" applyAlignment="1">
      <alignment horizontal="right" vertical="center" indent="1"/>
    </xf>
    <xf numFmtId="0" fontId="102" fillId="0" borderId="68" xfId="0" applyFont="1" applyBorder="1" applyAlignment="1">
      <alignment horizontal="left" vertical="center" indent="1"/>
    </xf>
    <xf numFmtId="178" fontId="112" fillId="38" borderId="62" xfId="13" applyNumberFormat="1" applyFont="1" applyFill="1" applyBorder="1" applyAlignment="1">
      <alignment horizontal="right" vertical="center" wrapText="1" indent="1"/>
    </xf>
    <xf numFmtId="0" fontId="112" fillId="0" borderId="0" xfId="0" applyFont="1" applyAlignment="1">
      <alignment horizontal="left" vertical="center" indent="1"/>
    </xf>
    <xf numFmtId="0" fontId="112" fillId="38" borderId="63" xfId="13" applyFont="1" applyFill="1" applyBorder="1" applyAlignment="1">
      <alignment horizontal="left" vertical="top" wrapText="1" indent="1"/>
    </xf>
    <xf numFmtId="0" fontId="117" fillId="0" borderId="0" xfId="0" applyFont="1" applyAlignment="1">
      <alignment horizontal="left" vertical="top" wrapText="1" indent="1"/>
    </xf>
    <xf numFmtId="178" fontId="102" fillId="38" borderId="23" xfId="12" applyFont="1" applyFill="1" applyBorder="1" applyAlignment="1">
      <alignment horizontal="right" vertical="center" indent="1"/>
    </xf>
    <xf numFmtId="178" fontId="112" fillId="38" borderId="62" xfId="12" applyFont="1" applyFill="1" applyBorder="1" applyAlignment="1">
      <alignment horizontal="right" vertical="center" indent="1"/>
    </xf>
    <xf numFmtId="178" fontId="112" fillId="38" borderId="0" xfId="12" applyFont="1" applyFill="1" applyAlignment="1">
      <alignment horizontal="right" vertical="center" indent="1"/>
    </xf>
    <xf numFmtId="178" fontId="112" fillId="41" borderId="67" xfId="13" applyNumberFormat="1" applyFont="1" applyFill="1" applyBorder="1" applyAlignment="1">
      <alignment horizontal="center" vertical="center" shrinkToFit="1"/>
    </xf>
    <xf numFmtId="0" fontId="112" fillId="38" borderId="63" xfId="0" applyFont="1" applyFill="1" applyBorder="1" applyAlignment="1">
      <alignment horizontal="left" vertical="top" wrapText="1" indent="1"/>
    </xf>
    <xf numFmtId="0" fontId="112" fillId="0" borderId="71" xfId="0" applyFont="1" applyBorder="1" applyAlignment="1">
      <alignment horizontal="center" vertical="top" wrapText="1"/>
    </xf>
    <xf numFmtId="178" fontId="102" fillId="38" borderId="60" xfId="13" applyNumberFormat="1" applyFont="1" applyFill="1" applyBorder="1" applyAlignment="1">
      <alignment horizontal="right" vertical="center" wrapText="1" indent="1"/>
    </xf>
    <xf numFmtId="178" fontId="102" fillId="38" borderId="65" xfId="12" applyFont="1" applyFill="1" applyBorder="1" applyAlignment="1">
      <alignment horizontal="right" vertical="center" indent="1"/>
    </xf>
    <xf numFmtId="0" fontId="101" fillId="0" borderId="0" xfId="0" applyFont="1" applyAlignment="1">
      <alignment horizontal="left" vertical="center" indent="1"/>
    </xf>
    <xf numFmtId="178" fontId="101" fillId="38" borderId="68" xfId="12" applyFont="1" applyFill="1" applyBorder="1" applyAlignment="1">
      <alignment horizontal="right" vertical="center" indent="1"/>
    </xf>
    <xf numFmtId="178" fontId="100" fillId="0" borderId="41" xfId="12" applyFont="1" applyBorder="1" applyAlignment="1">
      <alignment horizontal="center" vertical="center"/>
    </xf>
    <xf numFmtId="0" fontId="101" fillId="38" borderId="63" xfId="0" applyFont="1" applyFill="1" applyBorder="1" applyAlignment="1">
      <alignment horizontal="left" vertical="top" wrapText="1" indent="1"/>
    </xf>
    <xf numFmtId="0" fontId="111" fillId="0" borderId="0" xfId="0" applyFont="1" applyAlignment="1">
      <alignment horizontal="left" vertical="top" wrapText="1" indent="1"/>
    </xf>
    <xf numFmtId="178" fontId="104" fillId="51" borderId="70" xfId="12" applyFont="1" applyFill="1" applyBorder="1" applyAlignment="1">
      <alignment horizontal="right" vertical="center" indent="1"/>
    </xf>
    <xf numFmtId="178" fontId="104" fillId="51" borderId="29" xfId="12" applyFont="1" applyFill="1" applyBorder="1" applyAlignment="1">
      <alignment horizontal="right" vertical="center" indent="1"/>
    </xf>
    <xf numFmtId="178" fontId="104" fillId="51" borderId="23" xfId="12" applyFont="1" applyFill="1" applyBorder="1" applyAlignment="1">
      <alignment horizontal="right" vertical="center" indent="1"/>
    </xf>
    <xf numFmtId="178" fontId="104" fillId="51" borderId="84" xfId="12" applyFont="1" applyFill="1" applyBorder="1" applyAlignment="1">
      <alignment horizontal="right" vertical="center" indent="1"/>
    </xf>
    <xf numFmtId="178" fontId="101" fillId="38" borderId="0" xfId="13" applyNumberFormat="1" applyFont="1" applyFill="1" applyBorder="1" applyAlignment="1">
      <alignment horizontal="right" vertical="center" wrapText="1" indent="1"/>
    </xf>
    <xf numFmtId="0" fontId="123" fillId="0" borderId="0" xfId="11" applyFont="1" applyFill="1" applyBorder="1" applyAlignment="1">
      <alignment vertical="center" wrapText="1"/>
    </xf>
    <xf numFmtId="178" fontId="125" fillId="0" borderId="0" xfId="12" applyFont="1" applyAlignment="1">
      <alignment horizontal="center" vertical="center"/>
    </xf>
    <xf numFmtId="0" fontId="98" fillId="0" borderId="64" xfId="11" applyFont="1" applyFill="1" applyBorder="1" applyAlignment="1">
      <alignment horizontal="center" vertical="center" wrapText="1"/>
    </xf>
    <xf numFmtId="0" fontId="126" fillId="0" borderId="0" xfId="0" applyFont="1" applyAlignment="1">
      <alignment horizontal="left" vertical="center" indent="1"/>
    </xf>
    <xf numFmtId="0" fontId="127" fillId="0" borderId="0" xfId="11" applyFont="1" applyFill="1" applyBorder="1" applyAlignment="1">
      <alignment vertical="center" wrapText="1"/>
    </xf>
    <xf numFmtId="178" fontId="101" fillId="0" borderId="0" xfId="12" applyFont="1" applyAlignment="1">
      <alignment horizontal="center" vertical="center"/>
    </xf>
    <xf numFmtId="0" fontId="98" fillId="0" borderId="0" xfId="11" applyFont="1" applyFill="1" applyBorder="1" applyAlignment="1">
      <alignment horizontal="center" vertical="center" wrapText="1"/>
    </xf>
    <xf numFmtId="0" fontId="101" fillId="0" borderId="68" xfId="0" applyFont="1" applyBorder="1" applyAlignment="1">
      <alignment horizontal="left" vertical="center" indent="1"/>
    </xf>
    <xf numFmtId="178" fontId="101" fillId="38" borderId="62" xfId="13" applyNumberFormat="1" applyFont="1" applyFill="1" applyBorder="1" applyAlignment="1">
      <alignment horizontal="right" vertical="center" wrapText="1" indent="1"/>
    </xf>
    <xf numFmtId="0" fontId="101" fillId="0" borderId="82" xfId="0" applyFont="1" applyBorder="1" applyAlignment="1">
      <alignment horizontal="left" vertical="center" indent="1"/>
    </xf>
    <xf numFmtId="0" fontId="128" fillId="0" borderId="0" xfId="11" applyFont="1" applyFill="1" applyBorder="1" applyAlignment="1">
      <alignment vertical="center" wrapText="1"/>
    </xf>
    <xf numFmtId="0" fontId="125" fillId="0" borderId="0" xfId="11" applyFont="1" applyFill="1" applyBorder="1" applyAlignment="1">
      <alignment horizontal="center" vertical="center" wrapText="1"/>
    </xf>
    <xf numFmtId="0" fontId="111" fillId="38" borderId="0" xfId="13" applyFont="1" applyFill="1" applyBorder="1" applyAlignment="1">
      <alignment horizontal="left" vertical="top" wrapText="1" indent="1"/>
    </xf>
    <xf numFmtId="0" fontId="111" fillId="0" borderId="83" xfId="0" applyFont="1" applyBorder="1" applyAlignment="1">
      <alignment horizontal="left" vertical="top" wrapText="1" indent="1"/>
    </xf>
    <xf numFmtId="0" fontId="131" fillId="0" borderId="81" xfId="0" applyFont="1" applyBorder="1" applyAlignment="1">
      <alignment vertical="center" wrapText="1"/>
    </xf>
    <xf numFmtId="0" fontId="111" fillId="0" borderId="68" xfId="0" applyFont="1" applyBorder="1" applyAlignment="1">
      <alignment horizontal="left" vertical="top" wrapText="1" indent="1"/>
    </xf>
    <xf numFmtId="0" fontId="98" fillId="0" borderId="74" xfId="0" applyFont="1" applyBorder="1">
      <alignment vertical="top"/>
    </xf>
    <xf numFmtId="0" fontId="98" fillId="0" borderId="80" xfId="0" applyFont="1" applyBorder="1">
      <alignment vertical="top"/>
    </xf>
    <xf numFmtId="178" fontId="47" fillId="39" borderId="41" xfId="12" applyFont="1" applyFill="1" applyBorder="1" applyAlignment="1">
      <alignment horizontal="right" vertical="center" indent="1"/>
    </xf>
    <xf numFmtId="178" fontId="134" fillId="0" borderId="41" xfId="12" applyFont="1" applyBorder="1" applyAlignment="1">
      <alignment horizontal="center"/>
    </xf>
    <xf numFmtId="178" fontId="85" fillId="0" borderId="42" xfId="12" applyFont="1" applyBorder="1" applyAlignment="1">
      <alignment horizontal="center"/>
    </xf>
    <xf numFmtId="0" fontId="85" fillId="40" borderId="41" xfId="0" applyFont="1" applyFill="1" applyBorder="1" applyAlignment="1">
      <alignment horizontal="center" vertical="top" wrapText="1"/>
    </xf>
    <xf numFmtId="0" fontId="42" fillId="40" borderId="15" xfId="0" applyFont="1" applyFill="1" applyBorder="1" applyAlignment="1">
      <alignment horizontal="center" vertical="top" wrapText="1"/>
    </xf>
    <xf numFmtId="178" fontId="64" fillId="40" borderId="42" xfId="13" applyNumberFormat="1" applyFont="1" applyFill="1" applyBorder="1" applyAlignment="1">
      <alignment horizontal="center" vertical="center" wrapText="1"/>
    </xf>
    <xf numFmtId="178" fontId="42" fillId="0" borderId="41" xfId="12" applyFont="1" applyBorder="1" applyAlignment="1">
      <alignment horizontal="center"/>
    </xf>
    <xf numFmtId="178" fontId="143" fillId="0" borderId="41" xfId="12" applyFont="1" applyBorder="1" applyAlignment="1">
      <alignment horizontal="center"/>
    </xf>
    <xf numFmtId="178" fontId="85" fillId="39" borderId="25" xfId="12" applyFont="1" applyFill="1" applyBorder="1" applyAlignment="1">
      <alignment horizontal="left" vertical="center" indent="1"/>
    </xf>
    <xf numFmtId="178" fontId="85" fillId="39" borderId="25" xfId="13" applyNumberFormat="1" applyFont="1" applyFill="1" applyBorder="1" applyAlignment="1">
      <alignment horizontal="left" vertical="center" wrapText="1" indent="1"/>
    </xf>
    <xf numFmtId="178" fontId="142" fillId="0" borderId="41" xfId="12" applyFont="1" applyBorder="1" applyAlignment="1">
      <alignment horizontal="left"/>
    </xf>
    <xf numFmtId="178" fontId="85" fillId="0" borderId="41" xfId="13" applyNumberFormat="1" applyFont="1" applyFill="1" applyBorder="1" applyAlignment="1">
      <alignment horizontal="left" vertical="center" wrapText="1"/>
    </xf>
    <xf numFmtId="178" fontId="47" fillId="39" borderId="25" xfId="13" applyNumberFormat="1" applyFont="1" applyFill="1" applyBorder="1" applyAlignment="1">
      <alignment horizontal="left" vertical="center" wrapText="1" indent="1"/>
    </xf>
    <xf numFmtId="178" fontId="47" fillId="39" borderId="25" xfId="12" applyFont="1" applyFill="1" applyBorder="1" applyAlignment="1">
      <alignment horizontal="left" vertical="center" indent="1"/>
    </xf>
    <xf numFmtId="0" fontId="109" fillId="0" borderId="26" xfId="0" applyFont="1" applyBorder="1" applyAlignment="1">
      <alignment horizontal="left" vertical="top" wrapText="1"/>
    </xf>
    <xf numFmtId="178" fontId="48" fillId="41" borderId="0" xfId="13" applyNumberFormat="1" applyFont="1" applyFill="1" applyBorder="1" applyAlignment="1">
      <alignment vertical="center" wrapText="1"/>
    </xf>
    <xf numFmtId="178" fontId="109" fillId="0" borderId="39" xfId="13" applyNumberFormat="1" applyFont="1" applyFill="1" applyBorder="1" applyAlignment="1">
      <alignment horizontal="left" vertical="center" wrapText="1"/>
    </xf>
    <xf numFmtId="0" fontId="29" fillId="0" borderId="45" xfId="0" applyFont="1" applyBorder="1" applyAlignment="1">
      <alignment horizontal="center" vertical="top" wrapText="1"/>
    </xf>
    <xf numFmtId="178" fontId="42" fillId="0" borderId="89" xfId="13" applyNumberFormat="1" applyFont="1" applyFill="1" applyBorder="1" applyAlignment="1">
      <alignment horizontal="center" vertical="center" wrapText="1"/>
    </xf>
    <xf numFmtId="0" fontId="71" fillId="0" borderId="90" xfId="0" applyFont="1" applyBorder="1" applyAlignment="1">
      <alignment horizontal="center" vertical="top" wrapText="1"/>
    </xf>
    <xf numFmtId="20" fontId="42" fillId="0" borderId="91" xfId="0" applyNumberFormat="1" applyFont="1" applyBorder="1" applyAlignment="1">
      <alignment horizontal="center" vertical="top" wrapText="1"/>
    </xf>
    <xf numFmtId="178" fontId="27" fillId="0" borderId="92" xfId="12" applyFont="1" applyBorder="1" applyAlignment="1">
      <alignment horizontal="center"/>
    </xf>
    <xf numFmtId="178" fontId="48" fillId="41" borderId="94" xfId="13" applyNumberFormat="1" applyFont="1" applyFill="1" applyBorder="1" applyAlignment="1">
      <alignment vertical="center" wrapText="1"/>
    </xf>
    <xf numFmtId="178" fontId="48" fillId="41" borderId="95" xfId="13" applyNumberFormat="1" applyFont="1" applyFill="1" applyBorder="1" applyAlignment="1">
      <alignment vertical="center" wrapText="1"/>
    </xf>
    <xf numFmtId="178" fontId="48" fillId="41" borderId="92" xfId="13" applyNumberFormat="1" applyFont="1" applyFill="1" applyBorder="1" applyAlignment="1">
      <alignment vertical="center" wrapText="1"/>
    </xf>
    <xf numFmtId="0" fontId="125" fillId="0" borderId="95" xfId="11" applyFont="1" applyFill="1" applyBorder="1" applyAlignment="1">
      <alignment horizontal="center" vertical="center" wrapText="1"/>
    </xf>
    <xf numFmtId="178" fontId="27" fillId="38" borderId="99" xfId="13" applyNumberFormat="1" applyFont="1" applyFill="1" applyBorder="1" applyAlignment="1">
      <alignment horizontal="right" vertical="center" wrapText="1" indent="1"/>
    </xf>
    <xf numFmtId="0" fontId="29" fillId="38" borderId="98" xfId="13" applyFont="1" applyFill="1" applyBorder="1" applyAlignment="1">
      <alignment horizontal="left" vertical="top" wrapText="1" indent="1"/>
    </xf>
    <xf numFmtId="178" fontId="47" fillId="39" borderId="100" xfId="13" applyNumberFormat="1" applyFont="1" applyFill="1" applyBorder="1" applyAlignment="1">
      <alignment horizontal="right" vertical="center" wrapText="1" indent="1"/>
    </xf>
    <xf numFmtId="178" fontId="148" fillId="0" borderId="41" xfId="13" applyNumberFormat="1" applyFont="1" applyFill="1" applyBorder="1" applyAlignment="1">
      <alignment horizontal="left" vertical="center" wrapText="1"/>
    </xf>
    <xf numFmtId="178" fontId="147" fillId="0" borderId="41" xfId="12" applyFont="1" applyBorder="1" applyAlignment="1">
      <alignment horizontal="left" vertical="center"/>
    </xf>
    <xf numFmtId="0" fontId="147" fillId="0" borderId="41" xfId="0" applyFont="1" applyBorder="1" applyAlignment="1">
      <alignment horizontal="left" vertical="center" wrapText="1"/>
    </xf>
    <xf numFmtId="0" fontId="147" fillId="0" borderId="26" xfId="0" applyFont="1" applyBorder="1" applyAlignment="1">
      <alignment horizontal="left" vertical="center" wrapText="1"/>
    </xf>
    <xf numFmtId="0" fontId="67" fillId="41" borderId="0" xfId="11" applyFont="1" applyFill="1" applyBorder="1" applyAlignment="1">
      <alignment horizontal="center" vertical="center" wrapText="1"/>
    </xf>
    <xf numFmtId="178" fontId="48" fillId="41" borderId="39" xfId="13" applyNumberFormat="1" applyFont="1" applyFill="1" applyBorder="1" applyAlignment="1">
      <alignment horizontal="center" vertical="center" wrapText="1"/>
    </xf>
    <xf numFmtId="0" fontId="41" fillId="41" borderId="27" xfId="11" applyFont="1" applyFill="1" applyBorder="1" applyAlignment="1">
      <alignment horizontal="center" vertical="top" wrapText="1"/>
    </xf>
    <xf numFmtId="0" fontId="80" fillId="41" borderId="0" xfId="11" applyFont="1" applyFill="1" applyBorder="1" applyAlignment="1">
      <alignment horizontal="center" vertical="center" wrapText="1"/>
    </xf>
    <xf numFmtId="0" fontId="29" fillId="38" borderId="45" xfId="0" applyFont="1" applyFill="1" applyBorder="1" applyAlignment="1">
      <alignment horizontal="left" vertical="top" wrapText="1" indent="1"/>
    </xf>
    <xf numFmtId="0" fontId="35" fillId="0" borderId="6" xfId="0" applyFont="1" applyBorder="1" applyAlignment="1">
      <alignment horizontal="left" vertical="center" indent="1"/>
    </xf>
    <xf numFmtId="0" fontId="35" fillId="0" borderId="105" xfId="0" applyFont="1" applyBorder="1" applyAlignment="1">
      <alignment horizontal="left" vertical="center" indent="1"/>
    </xf>
    <xf numFmtId="0" fontId="36" fillId="0" borderId="6" xfId="0" applyFont="1" applyBorder="1" applyAlignment="1">
      <alignment horizontal="left" vertical="top" wrapText="1" indent="1"/>
    </xf>
    <xf numFmtId="0" fontId="40" fillId="0" borderId="0" xfId="0" applyFont="1" applyAlignment="1">
      <alignment horizontal="left" vertical="center" indent="1"/>
    </xf>
    <xf numFmtId="0" fontId="108" fillId="0" borderId="26" xfId="0" applyFont="1" applyBorder="1" applyAlignment="1">
      <alignment horizontal="center" vertical="top" wrapText="1"/>
    </xf>
    <xf numFmtId="178" fontId="124" fillId="0" borderId="39" xfId="12" applyFont="1" applyBorder="1" applyAlignment="1"/>
    <xf numFmtId="178" fontId="154" fillId="0" borderId="41" xfId="12" applyFont="1" applyBorder="1" applyAlignment="1">
      <alignment horizontal="center"/>
    </xf>
    <xf numFmtId="178" fontId="124" fillId="0" borderId="39" xfId="12" applyFont="1" applyBorder="1" applyAlignment="1">
      <alignment horizontal="left"/>
    </xf>
    <xf numFmtId="178" fontId="124" fillId="0" borderId="41" xfId="13" applyNumberFormat="1" applyFont="1" applyFill="1" applyBorder="1" applyAlignment="1">
      <alignment horizontal="center" vertical="center" wrapText="1"/>
    </xf>
    <xf numFmtId="178" fontId="102" fillId="0" borderId="41" xfId="13" applyNumberFormat="1" applyFont="1" applyFill="1" applyBorder="1" applyAlignment="1">
      <alignment horizontal="center" vertical="center" wrapText="1"/>
    </xf>
    <xf numFmtId="0" fontId="124" fillId="0" borderId="26" xfId="0" applyFont="1" applyBorder="1" applyAlignment="1">
      <alignment horizontal="left" vertical="top" wrapText="1"/>
    </xf>
    <xf numFmtId="178" fontId="102" fillId="0" borderId="42" xfId="13" applyNumberFormat="1" applyFont="1" applyFill="1" applyBorder="1" applyAlignment="1">
      <alignment horizontal="center" vertical="center" wrapText="1"/>
    </xf>
    <xf numFmtId="178" fontId="155" fillId="0" borderId="41" xfId="13" applyNumberFormat="1" applyFont="1" applyFill="1" applyBorder="1" applyAlignment="1">
      <alignment horizontal="center" vertical="center" wrapText="1"/>
    </xf>
    <xf numFmtId="0" fontId="111" fillId="0" borderId="26" xfId="0" applyFont="1" applyBorder="1" applyAlignment="1">
      <alignment horizontal="center" vertical="top" wrapText="1"/>
    </xf>
    <xf numFmtId="0" fontId="157" fillId="0" borderId="39" xfId="0" applyFont="1" applyBorder="1" applyAlignment="1">
      <alignment horizontal="center" vertical="top" shrinkToFit="1"/>
    </xf>
    <xf numFmtId="0" fontId="136" fillId="0" borderId="26" xfId="0" applyFont="1" applyBorder="1" applyAlignment="1">
      <alignment horizontal="center" vertical="top" wrapText="1"/>
    </xf>
    <xf numFmtId="178" fontId="48" fillId="40" borderId="40" xfId="13" applyNumberFormat="1" applyFont="1" applyFill="1" applyBorder="1" applyAlignment="1">
      <alignment horizontal="center" vertical="center" wrapText="1"/>
    </xf>
    <xf numFmtId="178" fontId="101" fillId="0" borderId="111" xfId="12" applyFont="1" applyBorder="1" applyAlignment="1">
      <alignment horizontal="center" vertical="center"/>
    </xf>
    <xf numFmtId="0" fontId="125" fillId="0" borderId="111" xfId="11" applyFont="1" applyFill="1" applyBorder="1" applyAlignment="1">
      <alignment horizontal="center" vertical="center" wrapText="1"/>
    </xf>
    <xf numFmtId="178" fontId="65" fillId="0" borderId="113" xfId="12" applyFont="1" applyBorder="1" applyAlignment="1">
      <alignment horizontal="center"/>
    </xf>
    <xf numFmtId="0" fontId="42" fillId="0" borderId="114" xfId="0" applyFont="1" applyBorder="1" applyAlignment="1">
      <alignment horizontal="center" vertical="top" wrapText="1"/>
    </xf>
    <xf numFmtId="178" fontId="43" fillId="0" borderId="42" xfId="12" applyFont="1" applyBorder="1" applyAlignment="1">
      <alignment horizontal="center"/>
    </xf>
    <xf numFmtId="178" fontId="42" fillId="0" borderId="111" xfId="13" applyNumberFormat="1" applyFont="1" applyFill="1" applyBorder="1" applyAlignment="1">
      <alignment horizontal="center" vertical="center" wrapText="1"/>
    </xf>
    <xf numFmtId="0" fontId="125" fillId="0" borderId="27" xfId="11" applyFont="1" applyFill="1" applyBorder="1" applyAlignment="1">
      <alignment horizontal="center" vertical="center" wrapText="1"/>
    </xf>
    <xf numFmtId="178" fontId="27" fillId="38" borderId="117" xfId="13" applyNumberFormat="1" applyFont="1" applyFill="1" applyBorder="1" applyAlignment="1">
      <alignment horizontal="right" vertical="center" wrapText="1" indent="1"/>
    </xf>
    <xf numFmtId="178" fontId="125" fillId="0" borderId="111" xfId="12" applyFont="1" applyBorder="1" applyAlignment="1">
      <alignment horizontal="center" vertical="center"/>
    </xf>
    <xf numFmtId="0" fontId="125" fillId="0" borderId="112" xfId="11" applyFont="1" applyFill="1" applyBorder="1" applyAlignment="1">
      <alignment horizontal="center" vertical="center" wrapText="1"/>
    </xf>
    <xf numFmtId="0" fontId="41" fillId="0" borderId="120" xfId="11" applyFont="1" applyFill="1" applyBorder="1" applyAlignment="1">
      <alignment horizontal="center" vertical="top" wrapText="1"/>
    </xf>
    <xf numFmtId="0" fontId="29" fillId="0" borderId="120" xfId="11" applyFont="1" applyFill="1" applyBorder="1" applyAlignment="1">
      <alignment vertical="top" wrapText="1"/>
    </xf>
    <xf numFmtId="0" fontId="125" fillId="0" borderId="120" xfId="11" applyFont="1" applyFill="1" applyBorder="1" applyAlignment="1">
      <alignment horizontal="center" vertical="center" wrapText="1"/>
    </xf>
    <xf numFmtId="0" fontId="29" fillId="38" borderId="123" xfId="13" applyFont="1" applyFill="1" applyBorder="1" applyAlignment="1">
      <alignment horizontal="left" vertical="top" wrapText="1" indent="1"/>
    </xf>
    <xf numFmtId="0" fontId="24" fillId="0" borderId="111" xfId="11" applyFont="1" applyFill="1" applyBorder="1" applyAlignment="1">
      <alignment horizontal="center" vertical="center" wrapText="1"/>
    </xf>
    <xf numFmtId="14" fontId="37" fillId="0" borderId="124" xfId="11" applyNumberFormat="1" applyFont="1" applyFill="1" applyBorder="1" applyAlignment="1">
      <alignment vertical="top" wrapText="1"/>
    </xf>
    <xf numFmtId="178" fontId="47" fillId="39" borderId="100" xfId="12" applyFont="1" applyFill="1" applyBorder="1" applyAlignment="1">
      <alignment horizontal="right" vertical="center" indent="1"/>
    </xf>
    <xf numFmtId="0" fontId="29" fillId="0" borderId="126" xfId="0" applyFont="1" applyBorder="1" applyAlignment="1">
      <alignment horizontal="left" vertical="top" wrapText="1" indent="1"/>
    </xf>
    <xf numFmtId="0" fontId="27" fillId="0" borderId="126" xfId="0" applyFont="1" applyBorder="1" applyAlignment="1">
      <alignment horizontal="left" vertical="center" indent="1"/>
    </xf>
    <xf numFmtId="0" fontId="29" fillId="0" borderId="127" xfId="0" applyFont="1" applyBorder="1" applyAlignment="1">
      <alignment horizontal="left" vertical="top" wrapText="1" indent="1"/>
    </xf>
    <xf numFmtId="0" fontId="27" fillId="0" borderId="127" xfId="0" applyFont="1" applyBorder="1" applyAlignment="1">
      <alignment horizontal="left" vertical="center" indent="1"/>
    </xf>
    <xf numFmtId="178" fontId="47" fillId="39" borderId="30" xfId="13" applyNumberFormat="1" applyFont="1" applyFill="1" applyBorder="1" applyAlignment="1">
      <alignment horizontal="right" vertical="center" wrapText="1" indent="1"/>
    </xf>
    <xf numFmtId="178" fontId="142" fillId="0" borderId="42" xfId="12" applyFont="1" applyBorder="1" applyAlignment="1">
      <alignment horizontal="left"/>
    </xf>
    <xf numFmtId="178" fontId="109" fillId="0" borderId="40" xfId="13" applyNumberFormat="1" applyFont="1" applyFill="1" applyBorder="1" applyAlignment="1">
      <alignment horizontal="left" vertical="center" wrapText="1"/>
    </xf>
    <xf numFmtId="0" fontId="29" fillId="38" borderId="114" xfId="0" applyFont="1" applyFill="1" applyBorder="1" applyAlignment="1">
      <alignment horizontal="left" vertical="top" wrapText="1" indent="1"/>
    </xf>
    <xf numFmtId="178" fontId="27" fillId="38" borderId="128" xfId="13" applyNumberFormat="1" applyFont="1" applyFill="1" applyBorder="1" applyAlignment="1">
      <alignment horizontal="right" vertical="center" wrapText="1" indent="1"/>
    </xf>
    <xf numFmtId="178" fontId="47" fillId="39" borderId="30" xfId="12" applyFont="1" applyFill="1" applyBorder="1" applyAlignment="1">
      <alignment horizontal="right" vertical="center" indent="1"/>
    </xf>
    <xf numFmtId="178" fontId="27" fillId="38" borderId="128" xfId="12" applyFont="1" applyFill="1" applyBorder="1" applyAlignment="1">
      <alignment horizontal="right" vertical="center" indent="1"/>
    </xf>
    <xf numFmtId="178" fontId="27" fillId="38" borderId="117" xfId="12" applyFont="1" applyFill="1" applyBorder="1" applyAlignment="1">
      <alignment horizontal="right" vertical="center" indent="1"/>
    </xf>
    <xf numFmtId="178" fontId="150" fillId="0" borderId="42" xfId="12" applyFont="1" applyBorder="1" applyAlignment="1">
      <alignment horizontal="center"/>
    </xf>
    <xf numFmtId="0" fontId="73" fillId="0" borderId="28" xfId="0" applyFont="1" applyBorder="1" applyAlignment="1">
      <alignment horizontal="center" vertical="top" wrapText="1"/>
    </xf>
    <xf numFmtId="0" fontId="29" fillId="38" borderId="114" xfId="13" applyFont="1" applyFill="1" applyBorder="1" applyAlignment="1">
      <alignment horizontal="left" vertical="top" wrapText="1" indent="1"/>
    </xf>
    <xf numFmtId="178" fontId="114" fillId="0" borderId="73" xfId="12" applyFont="1" applyBorder="1" applyAlignment="1">
      <alignment vertical="center" wrapText="1"/>
    </xf>
    <xf numFmtId="178" fontId="47" fillId="39" borderId="128" xfId="13" applyNumberFormat="1" applyFont="1" applyFill="1" applyBorder="1" applyAlignment="1">
      <alignment horizontal="right" vertical="center" wrapText="1" indent="1"/>
    </xf>
    <xf numFmtId="178" fontId="114" fillId="0" borderId="41" xfId="12" applyFont="1" applyBorder="1" applyAlignment="1">
      <alignment horizontal="left"/>
    </xf>
    <xf numFmtId="178" fontId="114" fillId="0" borderId="39" xfId="12" applyFont="1" applyBorder="1" applyAlignment="1">
      <alignment vertical="top"/>
    </xf>
    <xf numFmtId="178" fontId="114" fillId="0" borderId="42" xfId="12" applyFont="1" applyBorder="1" applyAlignment="1">
      <alignment horizontal="left"/>
    </xf>
    <xf numFmtId="178" fontId="100" fillId="0" borderId="39" xfId="13" applyNumberFormat="1" applyFont="1" applyFill="1" applyBorder="1" applyAlignment="1">
      <alignment vertical="center" wrapText="1" shrinkToFit="1"/>
    </xf>
    <xf numFmtId="178" fontId="100" fillId="0" borderId="26" xfId="13" applyNumberFormat="1" applyFont="1" applyFill="1" applyBorder="1" applyAlignment="1">
      <alignment vertical="center" wrapText="1" shrinkToFit="1"/>
    </xf>
    <xf numFmtId="178" fontId="101" fillId="0" borderId="39" xfId="12" applyFont="1" applyBorder="1" applyAlignment="1">
      <alignment horizontal="left" vertical="center"/>
    </xf>
    <xf numFmtId="178" fontId="108" fillId="41" borderId="39" xfId="12" applyFont="1" applyFill="1" applyBorder="1" applyAlignment="1">
      <alignment horizontal="left" vertical="center"/>
    </xf>
    <xf numFmtId="178" fontId="114" fillId="0" borderId="41" xfId="13" applyNumberFormat="1" applyFont="1" applyFill="1" applyBorder="1" applyAlignment="1">
      <alignment vertical="center" wrapText="1"/>
    </xf>
    <xf numFmtId="178" fontId="100" fillId="0" borderId="41" xfId="13" applyNumberFormat="1" applyFont="1" applyFill="1" applyBorder="1" applyAlignment="1">
      <alignment horizontal="left" vertical="center" wrapText="1"/>
    </xf>
    <xf numFmtId="178" fontId="114" fillId="41" borderId="26" xfId="12" applyFont="1" applyFill="1" applyBorder="1" applyAlignment="1">
      <alignment vertical="top"/>
    </xf>
    <xf numFmtId="178" fontId="114" fillId="41" borderId="39" xfId="12" applyFont="1" applyFill="1" applyBorder="1" applyAlignment="1">
      <alignment horizontal="left" vertical="top" wrapText="1"/>
    </xf>
    <xf numFmtId="178" fontId="114" fillId="0" borderId="62" xfId="12" applyFont="1" applyBorder="1" applyAlignment="1">
      <alignment vertical="center" wrapText="1"/>
    </xf>
    <xf numFmtId="178" fontId="125" fillId="0" borderId="135" xfId="12" applyFont="1" applyBorder="1" applyAlignment="1">
      <alignment horizontal="center" vertical="center"/>
    </xf>
    <xf numFmtId="178" fontId="101" fillId="0" borderId="135" xfId="12" applyFont="1" applyBorder="1" applyAlignment="1">
      <alignment horizontal="center" vertical="center"/>
    </xf>
    <xf numFmtId="20" fontId="102" fillId="0" borderId="39" xfId="0" applyNumberFormat="1" applyFont="1" applyBorder="1" applyAlignment="1">
      <alignment vertical="top" wrapText="1"/>
    </xf>
    <xf numFmtId="178" fontId="114" fillId="0" borderId="41" xfId="12" applyFont="1" applyBorder="1" applyAlignment="1"/>
    <xf numFmtId="178" fontId="102" fillId="0" borderId="41" xfId="13" applyNumberFormat="1" applyFont="1" applyFill="1" applyBorder="1" applyAlignment="1">
      <alignment vertical="center" wrapText="1"/>
    </xf>
    <xf numFmtId="178" fontId="101" fillId="0" borderId="39" xfId="12" applyFont="1" applyBorder="1" applyAlignment="1">
      <alignment vertical="center"/>
    </xf>
    <xf numFmtId="178" fontId="101" fillId="0" borderId="26" xfId="12" applyFont="1" applyBorder="1" applyAlignment="1">
      <alignment vertical="center"/>
    </xf>
    <xf numFmtId="178" fontId="114" fillId="0" borderId="41" xfId="12" applyFont="1" applyBorder="1" applyAlignment="1">
      <alignment vertical="top"/>
    </xf>
    <xf numFmtId="178" fontId="102" fillId="0" borderId="41" xfId="13" applyNumberFormat="1" applyFont="1" applyFill="1" applyBorder="1" applyAlignment="1">
      <alignment vertical="top" wrapText="1"/>
    </xf>
    <xf numFmtId="178" fontId="109" fillId="0" borderId="136" xfId="12" applyFont="1" applyBorder="1" applyAlignment="1">
      <alignment vertical="center" wrapText="1"/>
    </xf>
    <xf numFmtId="178" fontId="109" fillId="0" borderId="134" xfId="12" applyFont="1" applyBorder="1" applyAlignment="1">
      <alignment vertical="center" wrapText="1"/>
    </xf>
    <xf numFmtId="178" fontId="142" fillId="0" borderId="42" xfId="12" applyFont="1" applyBorder="1" applyAlignment="1">
      <alignment horizontal="left" vertical="top"/>
    </xf>
    <xf numFmtId="178" fontId="100" fillId="0" borderId="40" xfId="13" applyNumberFormat="1" applyFont="1" applyFill="1" applyBorder="1" applyAlignment="1">
      <alignment horizontal="left" vertical="top" wrapText="1"/>
    </xf>
    <xf numFmtId="178" fontId="150" fillId="41" borderId="41" xfId="13" applyNumberFormat="1" applyFont="1" applyFill="1" applyBorder="1" applyAlignment="1">
      <alignment horizontal="left" vertical="center" wrapText="1"/>
    </xf>
    <xf numFmtId="178" fontId="150" fillId="0" borderId="41" xfId="12" applyFont="1" applyBorder="1" applyAlignment="1">
      <alignment horizontal="left"/>
    </xf>
    <xf numFmtId="178" fontId="150" fillId="41" borderId="41" xfId="13" applyNumberFormat="1" applyFont="1" applyFill="1" applyBorder="1" applyAlignment="1">
      <alignment horizontal="center" vertical="center" wrapText="1"/>
    </xf>
    <xf numFmtId="178" fontId="150" fillId="0" borderId="39" xfId="12" applyFont="1" applyBorder="1" applyAlignment="1">
      <alignment horizontal="left" vertical="center"/>
    </xf>
    <xf numFmtId="178" fontId="142" fillId="41" borderId="41" xfId="13" applyNumberFormat="1" applyFont="1" applyFill="1" applyBorder="1" applyAlignment="1">
      <alignment horizontal="left" vertical="center" wrapText="1"/>
    </xf>
    <xf numFmtId="178" fontId="142" fillId="41" borderId="41" xfId="13" applyNumberFormat="1" applyFont="1" applyFill="1" applyBorder="1" applyAlignment="1">
      <alignment horizontal="center" vertical="center" wrapText="1"/>
    </xf>
    <xf numFmtId="178" fontId="109" fillId="0" borderId="40" xfId="13" applyNumberFormat="1" applyFont="1" applyFill="1" applyBorder="1" applyAlignment="1">
      <alignment horizontal="left" vertical="top" wrapText="1"/>
    </xf>
    <xf numFmtId="178" fontId="40" fillId="0" borderId="41" xfId="13" applyNumberFormat="1" applyFont="1" applyFill="1" applyBorder="1" applyAlignment="1">
      <alignment horizontal="center" vertical="center" wrapText="1"/>
    </xf>
    <xf numFmtId="178" fontId="52" fillId="41" borderId="41" xfId="13" applyNumberFormat="1" applyFont="1" applyFill="1" applyBorder="1" applyAlignment="1">
      <alignment horizontal="center" vertical="center" wrapText="1"/>
    </xf>
    <xf numFmtId="178" fontId="162" fillId="41" borderId="41" xfId="12" applyFont="1" applyFill="1" applyBorder="1" applyAlignment="1">
      <alignment horizontal="left" wrapText="1"/>
    </xf>
    <xf numFmtId="178" fontId="142" fillId="0" borderId="39" xfId="12" applyFont="1" applyBorder="1" applyAlignment="1">
      <alignment horizontal="left" vertical="center"/>
    </xf>
    <xf numFmtId="0" fontId="142" fillId="0" borderId="41" xfId="0" applyFont="1" applyBorder="1" applyAlignment="1">
      <alignment horizontal="left" vertical="top" wrapText="1"/>
    </xf>
    <xf numFmtId="178" fontId="142" fillId="0" borderId="41" xfId="12" applyFont="1" applyBorder="1" applyAlignment="1">
      <alignment horizontal="left" vertical="center"/>
    </xf>
    <xf numFmtId="178" fontId="162" fillId="0" borderId="39" xfId="13" applyNumberFormat="1" applyFont="1" applyFill="1" applyBorder="1" applyAlignment="1">
      <alignment horizontal="left" vertical="center" shrinkToFit="1"/>
    </xf>
    <xf numFmtId="178" fontId="142" fillId="41" borderId="41" xfId="13" applyNumberFormat="1" applyFont="1" applyFill="1" applyBorder="1" applyAlignment="1">
      <alignment horizontal="left" vertical="top" wrapText="1"/>
    </xf>
    <xf numFmtId="178" fontId="142" fillId="0" borderId="42" xfId="12" applyFont="1" applyBorder="1" applyAlignment="1">
      <alignment horizontal="left" vertical="center"/>
    </xf>
    <xf numFmtId="178" fontId="142" fillId="41" borderId="41" xfId="13" applyNumberFormat="1" applyFont="1" applyFill="1" applyBorder="1" applyAlignment="1">
      <alignment horizontal="center" vertical="top" wrapText="1"/>
    </xf>
    <xf numFmtId="178" fontId="40" fillId="0" borderId="42" xfId="13" applyNumberFormat="1" applyFont="1" applyFill="1" applyBorder="1" applyAlignment="1">
      <alignment horizontal="center" vertical="center" wrapText="1"/>
    </xf>
    <xf numFmtId="0" fontId="35" fillId="0" borderId="26" xfId="0" applyFont="1" applyBorder="1" applyAlignment="1">
      <alignment horizontal="center" vertical="top" wrapText="1"/>
    </xf>
    <xf numFmtId="0" fontId="41" fillId="0" borderId="139" xfId="11" applyFont="1" applyFill="1" applyBorder="1" applyAlignment="1">
      <alignment horizontal="center" vertical="center" wrapText="1"/>
    </xf>
    <xf numFmtId="0" fontId="41" fillId="41" borderId="139" xfId="11" applyFont="1" applyFill="1" applyBorder="1" applyAlignment="1">
      <alignment horizontal="center" vertical="center" wrapText="1"/>
    </xf>
    <xf numFmtId="178" fontId="48" fillId="41" borderId="5" xfId="13" applyNumberFormat="1" applyFont="1" applyFill="1" applyBorder="1" applyAlignment="1">
      <alignment horizontal="center" vertical="center" wrapText="1"/>
    </xf>
    <xf numFmtId="0" fontId="35" fillId="0" borderId="5" xfId="0" applyFont="1" applyBorder="1" applyAlignment="1">
      <alignment horizontal="left" vertical="center" indent="1"/>
    </xf>
    <xf numFmtId="0" fontId="102" fillId="41" borderId="39" xfId="0" applyFont="1" applyFill="1" applyBorder="1" applyAlignment="1">
      <alignment horizontal="left" vertical="top" wrapText="1"/>
    </xf>
    <xf numFmtId="178" fontId="146" fillId="0" borderId="40" xfId="13" applyNumberFormat="1" applyFont="1" applyFill="1" applyBorder="1" applyAlignment="1">
      <alignment horizontal="left" vertical="top" wrapText="1"/>
    </xf>
    <xf numFmtId="178" fontId="113" fillId="0" borderId="41" xfId="12" applyFont="1" applyBorder="1" applyAlignment="1">
      <alignment vertical="top" wrapText="1"/>
    </xf>
    <xf numFmtId="0" fontId="102" fillId="0" borderId="26" xfId="0" applyFont="1" applyBorder="1" applyAlignment="1">
      <alignment vertical="top" wrapText="1"/>
    </xf>
    <xf numFmtId="178" fontId="102" fillId="0" borderId="140" xfId="13" applyNumberFormat="1" applyFont="1" applyFill="1" applyBorder="1" applyAlignment="1">
      <alignment horizontal="center" vertical="center" wrapText="1"/>
    </xf>
    <xf numFmtId="178" fontId="114" fillId="0" borderId="41" xfId="13" applyNumberFormat="1" applyFont="1" applyFill="1" applyBorder="1" applyAlignment="1">
      <alignment vertical="top" wrapText="1"/>
    </xf>
    <xf numFmtId="178" fontId="113" fillId="0" borderId="41" xfId="13" applyNumberFormat="1" applyFont="1" applyFill="1" applyBorder="1" applyAlignment="1">
      <alignment vertical="center" wrapText="1"/>
    </xf>
    <xf numFmtId="178" fontId="113" fillId="41" borderId="111" xfId="13" applyNumberFormat="1" applyFont="1" applyFill="1" applyBorder="1" applyAlignment="1">
      <alignment vertical="center" wrapText="1"/>
    </xf>
    <xf numFmtId="178" fontId="114" fillId="41" borderId="111" xfId="13" applyNumberFormat="1" applyFont="1" applyFill="1" applyBorder="1" applyAlignment="1">
      <alignment vertical="center" wrapText="1"/>
    </xf>
    <xf numFmtId="0" fontId="156" fillId="0" borderId="111" xfId="0" applyFont="1" applyBorder="1" applyAlignment="1">
      <alignment horizontal="left" vertical="center"/>
    </xf>
    <xf numFmtId="178" fontId="114" fillId="41" borderId="132" xfId="13" applyNumberFormat="1" applyFont="1" applyFill="1" applyBorder="1" applyAlignment="1">
      <alignment horizontal="left" vertical="center" wrapText="1"/>
    </xf>
    <xf numFmtId="178" fontId="166" fillId="41" borderId="41" xfId="12" applyFont="1" applyFill="1" applyBorder="1" applyAlignment="1">
      <alignment horizontal="left"/>
    </xf>
    <xf numFmtId="0" fontId="24" fillId="0" borderId="147" xfId="11" applyFont="1" applyFill="1" applyBorder="1" applyAlignment="1">
      <alignment horizontal="left" vertical="center" wrapText="1"/>
    </xf>
    <xf numFmtId="0" fontId="29" fillId="0" borderId="146" xfId="11" applyFont="1" applyFill="1" applyBorder="1" applyAlignment="1">
      <alignment vertical="top" wrapText="1"/>
    </xf>
    <xf numFmtId="0" fontId="24" fillId="41" borderId="147" xfId="11" applyFont="1" applyFill="1" applyBorder="1" applyAlignment="1">
      <alignment vertical="center" wrapText="1"/>
    </xf>
    <xf numFmtId="0" fontId="29" fillId="41" borderId="146" xfId="11" applyFont="1" applyFill="1" applyBorder="1" applyAlignment="1">
      <alignment vertical="center" wrapText="1"/>
    </xf>
    <xf numFmtId="0" fontId="34" fillId="0" borderId="143" xfId="0" applyFont="1" applyBorder="1">
      <alignment vertical="top"/>
    </xf>
    <xf numFmtId="178" fontId="27" fillId="0" borderId="38" xfId="12" applyFont="1" applyBorder="1" applyAlignment="1">
      <alignment horizontal="right" indent="1"/>
    </xf>
    <xf numFmtId="178" fontId="27" fillId="0" borderId="38" xfId="12" applyFont="1" applyBorder="1" applyAlignment="1">
      <alignment horizontal="center"/>
    </xf>
    <xf numFmtId="0" fontId="29" fillId="0" borderId="38" xfId="0" applyFont="1" applyBorder="1" applyAlignment="1">
      <alignment horizontal="center" vertical="top" wrapText="1"/>
    </xf>
    <xf numFmtId="178" fontId="42" fillId="39" borderId="153" xfId="13" applyNumberFormat="1" applyFont="1" applyFill="1" applyBorder="1" applyAlignment="1">
      <alignment horizontal="right" vertical="center" wrapText="1" indent="1"/>
    </xf>
    <xf numFmtId="178" fontId="42" fillId="39" borderId="154" xfId="13" applyNumberFormat="1" applyFont="1" applyFill="1" applyBorder="1" applyAlignment="1">
      <alignment horizontal="right" vertical="center" wrapText="1" indent="1"/>
    </xf>
    <xf numFmtId="178" fontId="42" fillId="39" borderId="155" xfId="13" applyNumberFormat="1" applyFont="1" applyFill="1" applyBorder="1" applyAlignment="1">
      <alignment horizontal="right" vertical="center" wrapText="1" indent="1"/>
    </xf>
    <xf numFmtId="178" fontId="101" fillId="0" borderId="141" xfId="12" applyFont="1" applyBorder="1" applyAlignment="1">
      <alignment horizontal="left" vertical="center"/>
    </xf>
    <xf numFmtId="178" fontId="42" fillId="39" borderId="161" xfId="13" applyNumberFormat="1" applyFont="1" applyFill="1" applyBorder="1" applyAlignment="1">
      <alignment horizontal="right" vertical="center" wrapText="1" indent="1"/>
    </xf>
    <xf numFmtId="178" fontId="42" fillId="39" borderId="162" xfId="12" applyFont="1" applyFill="1" applyBorder="1" applyAlignment="1">
      <alignment horizontal="right" vertical="center" indent="1"/>
    </xf>
    <xf numFmtId="178" fontId="42" fillId="39" borderId="162" xfId="13" applyNumberFormat="1" applyFont="1" applyFill="1" applyBorder="1" applyAlignment="1">
      <alignment horizontal="right" vertical="center" wrapText="1" indent="1"/>
    </xf>
    <xf numFmtId="178" fontId="112" fillId="0" borderId="141" xfId="12" applyFont="1" applyBorder="1" applyAlignment="1"/>
    <xf numFmtId="178" fontId="101" fillId="0" borderId="141" xfId="13" applyNumberFormat="1" applyFont="1" applyFill="1" applyBorder="1" applyAlignment="1">
      <alignment vertical="center" wrapText="1"/>
    </xf>
    <xf numFmtId="178" fontId="112" fillId="0" borderId="147" xfId="12" applyFont="1" applyBorder="1" applyAlignment="1">
      <alignment horizontal="left" wrapText="1"/>
    </xf>
    <xf numFmtId="178" fontId="112" fillId="0" borderId="147" xfId="12" applyFont="1" applyBorder="1" applyAlignment="1">
      <alignment horizontal="left"/>
    </xf>
    <xf numFmtId="178" fontId="42" fillId="39" borderId="163" xfId="12" applyFont="1" applyFill="1" applyBorder="1" applyAlignment="1">
      <alignment horizontal="right" vertical="center" indent="1"/>
    </xf>
    <xf numFmtId="178" fontId="42" fillId="39" borderId="163" xfId="13" applyNumberFormat="1" applyFont="1" applyFill="1" applyBorder="1" applyAlignment="1">
      <alignment horizontal="right" vertical="center" wrapText="1" indent="1"/>
    </xf>
    <xf numFmtId="178" fontId="101" fillId="0" borderId="147" xfId="13" applyNumberFormat="1" applyFont="1" applyFill="1" applyBorder="1" applyAlignment="1">
      <alignment horizontal="left" vertical="center" wrapText="1"/>
    </xf>
    <xf numFmtId="178" fontId="112" fillId="0" borderId="141" xfId="12" applyFont="1" applyBorder="1" applyAlignment="1">
      <alignment vertical="top"/>
    </xf>
    <xf numFmtId="20" fontId="101" fillId="0" borderId="141" xfId="0" applyNumberFormat="1" applyFont="1" applyBorder="1" applyAlignment="1">
      <alignment vertical="top" wrapText="1"/>
    </xf>
    <xf numFmtId="178" fontId="100" fillId="0" borderId="160" xfId="12" applyFont="1" applyBorder="1" applyAlignment="1">
      <alignment vertical="center" wrapText="1"/>
    </xf>
    <xf numFmtId="178" fontId="100" fillId="0" borderId="141" xfId="12" applyFont="1" applyBorder="1" applyAlignment="1">
      <alignment vertical="center"/>
    </xf>
    <xf numFmtId="178" fontId="142" fillId="0" borderId="141" xfId="12" applyFont="1" applyBorder="1" applyAlignment="1">
      <alignment horizontal="left" vertical="top"/>
    </xf>
    <xf numFmtId="178" fontId="146" fillId="0" borderId="141" xfId="13" applyNumberFormat="1" applyFont="1" applyFill="1" applyBorder="1" applyAlignment="1">
      <alignment horizontal="left" vertical="top" wrapText="1"/>
    </xf>
    <xf numFmtId="178" fontId="42" fillId="39" borderId="144" xfId="13" applyNumberFormat="1" applyFont="1" applyFill="1" applyBorder="1" applyAlignment="1">
      <alignment horizontal="right" vertical="center" wrapText="1" indent="1"/>
    </xf>
    <xf numFmtId="178" fontId="112" fillId="0" borderId="141" xfId="13" applyNumberFormat="1" applyFont="1" applyFill="1" applyBorder="1" applyAlignment="1">
      <alignment vertical="center" wrapText="1"/>
    </xf>
    <xf numFmtId="178" fontId="112" fillId="0" borderId="141" xfId="12" applyFont="1" applyBorder="1" applyAlignment="1">
      <alignment vertical="top" wrapText="1"/>
    </xf>
    <xf numFmtId="0" fontId="101" fillId="0" borderId="160" xfId="0" applyFont="1" applyBorder="1" applyAlignment="1">
      <alignment vertical="top" wrapText="1"/>
    </xf>
    <xf numFmtId="178" fontId="42" fillId="39" borderId="151" xfId="12" applyFont="1" applyFill="1" applyBorder="1" applyAlignment="1">
      <alignment horizontal="right" indent="1"/>
    </xf>
    <xf numFmtId="0" fontId="101" fillId="0" borderId="141" xfId="0" applyFont="1" applyBorder="1" applyAlignment="1">
      <alignment vertical="top" wrapText="1"/>
    </xf>
    <xf numFmtId="178" fontId="42" fillId="39" borderId="163" xfId="12" applyFont="1" applyFill="1" applyBorder="1" applyAlignment="1">
      <alignment horizontal="right" indent="1"/>
    </xf>
    <xf numFmtId="0" fontId="29" fillId="0" borderId="142" xfId="0" applyFont="1" applyBorder="1" applyAlignment="1">
      <alignment horizontal="center" vertical="top" wrapText="1"/>
    </xf>
    <xf numFmtId="178" fontId="42" fillId="39" borderId="13" xfId="13" applyNumberFormat="1" applyFont="1" applyFill="1" applyBorder="1" applyAlignment="1">
      <alignment horizontal="right" vertical="center" wrapText="1" indent="1"/>
    </xf>
    <xf numFmtId="178" fontId="42" fillId="39" borderId="13" xfId="12" applyFont="1" applyFill="1" applyBorder="1" applyAlignment="1">
      <alignment horizontal="right" vertical="center" indent="1"/>
    </xf>
    <xf numFmtId="0" fontId="101" fillId="0" borderId="0" xfId="0" applyFont="1" applyAlignment="1">
      <alignment horizontal="left" vertical="center"/>
    </xf>
    <xf numFmtId="178" fontId="112" fillId="41" borderId="165" xfId="13" applyNumberFormat="1" applyFont="1" applyFill="1" applyBorder="1" applyAlignment="1">
      <alignment horizontal="left" vertical="center" wrapText="1"/>
    </xf>
    <xf numFmtId="178" fontId="112" fillId="0" borderId="0" xfId="12" applyFont="1" applyAlignment="1"/>
    <xf numFmtId="178" fontId="101" fillId="0" borderId="0" xfId="13" applyNumberFormat="1" applyFont="1" applyFill="1" applyBorder="1" applyAlignment="1">
      <alignment vertical="center" wrapText="1"/>
    </xf>
    <xf numFmtId="178" fontId="101" fillId="0" borderId="0" xfId="12" applyFont="1" applyAlignment="1">
      <alignment vertical="center"/>
    </xf>
    <xf numFmtId="178" fontId="101" fillId="0" borderId="27" xfId="12" applyFont="1" applyBorder="1" applyAlignment="1">
      <alignment vertical="center"/>
    </xf>
    <xf numFmtId="0" fontId="29" fillId="38" borderId="152" xfId="0" applyFont="1" applyFill="1" applyBorder="1" applyAlignment="1">
      <alignment horizontal="left" vertical="top" wrapText="1" indent="1"/>
    </xf>
    <xf numFmtId="178" fontId="27" fillId="38" borderId="151" xfId="13" applyNumberFormat="1" applyFont="1" applyFill="1" applyBorder="1" applyAlignment="1">
      <alignment horizontal="right" vertical="center" wrapText="1" indent="1"/>
    </xf>
    <xf numFmtId="178" fontId="27" fillId="38" borderId="150" xfId="13" applyNumberFormat="1" applyFont="1" applyFill="1" applyBorder="1" applyAlignment="1">
      <alignment horizontal="right" vertical="center" wrapText="1" indent="1"/>
    </xf>
    <xf numFmtId="0" fontId="29" fillId="38" borderId="152" xfId="13" applyFont="1" applyFill="1" applyBorder="1" applyAlignment="1">
      <alignment horizontal="left" vertical="top" wrapText="1" indent="1"/>
    </xf>
    <xf numFmtId="178" fontId="27" fillId="38" borderId="151" xfId="12" applyFont="1" applyFill="1" applyBorder="1" applyAlignment="1">
      <alignment horizontal="right" vertical="center" indent="1"/>
    </xf>
    <xf numFmtId="178" fontId="27" fillId="38" borderId="150" xfId="12" applyFont="1" applyFill="1" applyBorder="1" applyAlignment="1">
      <alignment horizontal="right" vertical="center" indent="1"/>
    </xf>
    <xf numFmtId="178" fontId="27" fillId="0" borderId="141" xfId="12" applyFont="1" applyBorder="1" applyAlignment="1">
      <alignment horizontal="right" indent="1"/>
    </xf>
    <xf numFmtId="178" fontId="27" fillId="0" borderId="141" xfId="12" applyFont="1" applyBorder="1" applyAlignment="1">
      <alignment horizontal="center"/>
    </xf>
    <xf numFmtId="178" fontId="27" fillId="38" borderId="151" xfId="12" applyFont="1" applyFill="1" applyBorder="1" applyAlignment="1">
      <alignment horizontal="right" indent="1"/>
    </xf>
    <xf numFmtId="178" fontId="38" fillId="0" borderId="150" xfId="12" applyFont="1" applyBorder="1" applyAlignment="1">
      <alignment horizontal="center"/>
    </xf>
    <xf numFmtId="178" fontId="60" fillId="0" borderId="150" xfId="12" applyFont="1" applyBorder="1" applyAlignment="1">
      <alignment horizontal="center"/>
    </xf>
    <xf numFmtId="0" fontId="29" fillId="0" borderId="166" xfId="0" applyFont="1" applyBorder="1" applyAlignment="1">
      <alignment horizontal="center" vertical="top" wrapText="1"/>
    </xf>
    <xf numFmtId="0" fontId="21" fillId="41" borderId="167" xfId="11" applyFont="1" applyFill="1" applyBorder="1" applyAlignment="1">
      <alignment horizontal="center" vertical="center" wrapText="1"/>
    </xf>
    <xf numFmtId="178" fontId="171" fillId="0" borderId="147" xfId="12" applyFont="1" applyBorder="1" applyAlignment="1">
      <alignment horizontal="left" wrapText="1"/>
    </xf>
    <xf numFmtId="0" fontId="171" fillId="0" borderId="147" xfId="0" applyFont="1" applyBorder="1" applyAlignment="1">
      <alignment horizontal="left" vertical="top" wrapText="1"/>
    </xf>
    <xf numFmtId="178" fontId="142" fillId="0" borderId="48" xfId="13" applyNumberFormat="1" applyFont="1" applyFill="1" applyBorder="1" applyAlignment="1">
      <alignment horizontal="left" vertical="center" wrapText="1"/>
    </xf>
    <xf numFmtId="178" fontId="142" fillId="41" borderId="47" xfId="13" applyNumberFormat="1" applyFont="1" applyFill="1" applyBorder="1" applyAlignment="1">
      <alignment horizontal="left" vertical="top" wrapText="1"/>
    </xf>
    <xf numFmtId="178" fontId="100" fillId="0" borderId="141" xfId="12" applyFont="1" applyBorder="1" applyAlignment="1">
      <alignment horizontal="left" vertical="top"/>
    </xf>
    <xf numFmtId="178" fontId="101" fillId="0" borderId="141" xfId="13" applyNumberFormat="1" applyFont="1" applyFill="1" applyBorder="1" applyAlignment="1">
      <alignment horizontal="left" vertical="top"/>
    </xf>
    <xf numFmtId="178" fontId="112" fillId="0" borderId="141" xfId="12" applyFont="1" applyBorder="1" applyAlignment="1">
      <alignment horizontal="left"/>
    </xf>
    <xf numFmtId="0" fontId="24" fillId="41" borderId="0" xfId="11" applyFont="1" applyFill="1" applyBorder="1" applyAlignment="1">
      <alignment vertical="center" wrapText="1"/>
    </xf>
    <xf numFmtId="0" fontId="24" fillId="41" borderId="0" xfId="11" applyFont="1" applyFill="1" applyBorder="1" applyAlignment="1">
      <alignment horizontal="center" vertical="center" wrapText="1"/>
    </xf>
    <xf numFmtId="0" fontId="24" fillId="41" borderId="0" xfId="11" applyFont="1" applyFill="1" applyBorder="1" applyAlignment="1">
      <alignment horizontal="left" vertical="center" wrapText="1"/>
    </xf>
    <xf numFmtId="0" fontId="29" fillId="41" borderId="7" xfId="11" applyFont="1" applyFill="1" applyBorder="1" applyAlignment="1">
      <alignment vertical="center" wrapText="1"/>
    </xf>
    <xf numFmtId="0" fontId="29" fillId="41" borderId="7" xfId="11" applyFont="1" applyFill="1" applyBorder="1" applyAlignment="1">
      <alignment vertical="top" wrapText="1"/>
    </xf>
    <xf numFmtId="178" fontId="49" fillId="41" borderId="41" xfId="12" applyFont="1" applyFill="1" applyBorder="1" applyAlignment="1">
      <alignment horizontal="center"/>
    </xf>
    <xf numFmtId="0" fontId="42" fillId="41" borderId="26" xfId="0" applyFont="1" applyFill="1" applyBorder="1" applyAlignment="1">
      <alignment horizontal="center" vertical="top" wrapText="1"/>
    </xf>
    <xf numFmtId="178" fontId="39" fillId="41" borderId="42" xfId="13" applyNumberFormat="1" applyFont="1" applyFill="1" applyBorder="1" applyAlignment="1">
      <alignment horizontal="center" vertical="center" wrapText="1"/>
    </xf>
    <xf numFmtId="178" fontId="39" fillId="41" borderId="39" xfId="13" applyNumberFormat="1" applyFont="1" applyFill="1" applyBorder="1" applyAlignment="1">
      <alignment horizontal="center" vertical="center" wrapText="1"/>
    </xf>
    <xf numFmtId="178" fontId="172" fillId="0" borderId="38" xfId="12" applyFont="1" applyBorder="1" applyAlignment="1">
      <alignment horizontal="center"/>
    </xf>
    <xf numFmtId="0" fontId="173" fillId="0" borderId="10" xfId="0" applyFont="1" applyBorder="1" applyAlignment="1">
      <alignment horizontal="center" vertical="top" wrapText="1"/>
    </xf>
    <xf numFmtId="178" fontId="43" fillId="41" borderId="41" xfId="12" applyFont="1" applyFill="1" applyBorder="1" applyAlignment="1">
      <alignment horizontal="center"/>
    </xf>
    <xf numFmtId="178" fontId="42" fillId="41" borderId="41" xfId="13" applyNumberFormat="1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top" indent="1"/>
    </xf>
    <xf numFmtId="178" fontId="27" fillId="0" borderId="37" xfId="12" applyFont="1" applyBorder="1" applyAlignment="1">
      <alignment horizontal="center" vertical="center" wrapText="1"/>
    </xf>
    <xf numFmtId="178" fontId="27" fillId="0" borderId="37" xfId="12" applyFont="1" applyBorder="1" applyAlignment="1">
      <alignment horizontal="left" vertical="top" wrapText="1"/>
    </xf>
    <xf numFmtId="0" fontId="29" fillId="0" borderId="10" xfId="0" applyFont="1" applyBorder="1" applyAlignment="1">
      <alignment horizontal="left" vertical="top" wrapText="1"/>
    </xf>
    <xf numFmtId="178" fontId="101" fillId="0" borderId="141" xfId="13" applyNumberFormat="1" applyFont="1" applyFill="1" applyBorder="1" applyAlignment="1">
      <alignment horizontal="left" vertical="center" wrapText="1"/>
    </xf>
    <xf numFmtId="178" fontId="27" fillId="38" borderId="169" xfId="12" applyFont="1" applyFill="1" applyBorder="1" applyAlignment="1">
      <alignment horizontal="right" vertical="center" indent="1"/>
    </xf>
    <xf numFmtId="178" fontId="112" fillId="0" borderId="170" xfId="12" applyFont="1" applyBorder="1" applyAlignment="1">
      <alignment horizontal="left"/>
    </xf>
    <xf numFmtId="0" fontId="100" fillId="0" borderId="171" xfId="0" applyFont="1" applyBorder="1" applyAlignment="1">
      <alignment horizontal="left" vertical="center"/>
    </xf>
    <xf numFmtId="178" fontId="100" fillId="41" borderId="172" xfId="13" applyNumberFormat="1" applyFont="1" applyFill="1" applyBorder="1" applyAlignment="1">
      <alignment horizontal="left" vertical="center" wrapText="1"/>
    </xf>
    <xf numFmtId="178" fontId="101" fillId="0" borderId="173" xfId="12" applyFont="1" applyBorder="1" applyAlignment="1">
      <alignment vertical="center"/>
    </xf>
    <xf numFmtId="178" fontId="112" fillId="0" borderId="47" xfId="12" applyFont="1" applyBorder="1" applyAlignment="1"/>
    <xf numFmtId="178" fontId="101" fillId="0" borderId="48" xfId="13" applyNumberFormat="1" applyFont="1" applyFill="1" applyBorder="1" applyAlignment="1">
      <alignment vertical="center" wrapText="1"/>
    </xf>
    <xf numFmtId="178" fontId="100" fillId="0" borderId="147" xfId="12" applyFont="1" applyBorder="1" applyAlignment="1">
      <alignment horizontal="left" wrapText="1"/>
    </xf>
    <xf numFmtId="20" fontId="100" fillId="41" borderId="10" xfId="0" applyNumberFormat="1" applyFont="1" applyFill="1" applyBorder="1" applyAlignment="1">
      <alignment horizontal="left" vertical="top" wrapText="1"/>
    </xf>
    <xf numFmtId="0" fontId="117" fillId="41" borderId="7" xfId="11" applyFont="1" applyFill="1" applyBorder="1" applyAlignment="1">
      <alignment vertical="top" wrapText="1"/>
    </xf>
    <xf numFmtId="0" fontId="117" fillId="41" borderId="0" xfId="11" applyFont="1" applyFill="1" applyBorder="1" applyAlignment="1">
      <alignment horizontal="center" vertical="center" wrapText="1"/>
    </xf>
    <xf numFmtId="0" fontId="21" fillId="41" borderId="0" xfId="11" applyFont="1" applyFill="1" applyBorder="1" applyAlignment="1">
      <alignment horizontal="center" vertical="top" wrapText="1"/>
    </xf>
    <xf numFmtId="0" fontId="174" fillId="41" borderId="0" xfId="11" applyFont="1" applyFill="1" applyBorder="1" applyAlignment="1">
      <alignment horizontal="center" vertical="center" wrapText="1"/>
    </xf>
    <xf numFmtId="178" fontId="112" fillId="0" borderId="141" xfId="12" applyFont="1" applyBorder="1" applyAlignment="1">
      <alignment wrapText="1"/>
    </xf>
    <xf numFmtId="0" fontId="27" fillId="0" borderId="0" xfId="0" applyFont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106" fillId="0" borderId="148" xfId="11" applyFont="1" applyFill="1" applyBorder="1" applyAlignment="1">
      <alignment horizontal="center" vertical="center" wrapText="1"/>
    </xf>
    <xf numFmtId="0" fontId="106" fillId="0" borderId="149" xfId="11" applyFont="1" applyFill="1" applyBorder="1" applyAlignment="1">
      <alignment horizontal="center" vertical="center" wrapText="1"/>
    </xf>
    <xf numFmtId="178" fontId="168" fillId="0" borderId="147" xfId="13" applyNumberFormat="1" applyFont="1" applyFill="1" applyBorder="1" applyAlignment="1">
      <alignment horizontal="left" vertical="top" wrapText="1" shrinkToFit="1"/>
    </xf>
    <xf numFmtId="178" fontId="168" fillId="0" borderId="164" xfId="13" applyNumberFormat="1" applyFont="1" applyFill="1" applyBorder="1" applyAlignment="1">
      <alignment horizontal="left" vertical="top" wrapText="1" shrinkToFit="1"/>
    </xf>
    <xf numFmtId="0" fontId="28" fillId="6" borderId="0" xfId="15" applyFont="1" applyFill="1" applyAlignment="1">
      <alignment horizontal="center" vertical="center"/>
    </xf>
    <xf numFmtId="178" fontId="121" fillId="0" borderId="141" xfId="13" applyNumberFormat="1" applyFont="1" applyFill="1" applyBorder="1" applyAlignment="1">
      <alignment horizontal="left" vertical="top" wrapText="1"/>
    </xf>
    <xf numFmtId="178" fontId="121" fillId="0" borderId="160" xfId="13" applyNumberFormat="1" applyFont="1" applyFill="1" applyBorder="1" applyAlignment="1">
      <alignment horizontal="left" vertical="top" wrapText="1"/>
    </xf>
    <xf numFmtId="178" fontId="112" fillId="0" borderId="147" xfId="12" applyFont="1" applyBorder="1" applyAlignment="1">
      <alignment horizontal="left" vertical="top" wrapText="1"/>
    </xf>
    <xf numFmtId="178" fontId="112" fillId="0" borderId="141" xfId="12" applyFont="1" applyBorder="1" applyAlignment="1">
      <alignment horizontal="left" vertical="top" wrapText="1"/>
    </xf>
    <xf numFmtId="178" fontId="112" fillId="0" borderId="147" xfId="12" applyFont="1" applyBorder="1" applyAlignment="1">
      <alignment horizontal="left" vertical="top"/>
    </xf>
    <xf numFmtId="178" fontId="112" fillId="0" borderId="141" xfId="12" applyFont="1" applyBorder="1" applyAlignment="1">
      <alignment horizontal="left" vertical="center" wrapText="1"/>
    </xf>
    <xf numFmtId="178" fontId="112" fillId="0" borderId="160" xfId="12" applyFont="1" applyBorder="1" applyAlignment="1">
      <alignment horizontal="left" vertical="center"/>
    </xf>
    <xf numFmtId="178" fontId="101" fillId="0" borderId="141" xfId="12" applyFont="1" applyBorder="1" applyAlignment="1">
      <alignment horizontal="left" vertical="center" wrapText="1"/>
    </xf>
    <xf numFmtId="178" fontId="101" fillId="0" borderId="160" xfId="12" applyFont="1" applyBorder="1" applyAlignment="1">
      <alignment horizontal="left" vertical="center"/>
    </xf>
    <xf numFmtId="178" fontId="100" fillId="0" borderId="141" xfId="13" applyNumberFormat="1" applyFont="1" applyFill="1" applyBorder="1" applyAlignment="1">
      <alignment horizontal="left" vertical="center" wrapText="1"/>
    </xf>
    <xf numFmtId="178" fontId="100" fillId="0" borderId="142" xfId="13" applyNumberFormat="1" applyFont="1" applyFill="1" applyBorder="1" applyAlignment="1">
      <alignment horizontal="left" vertical="center" wrapText="1"/>
    </xf>
    <xf numFmtId="0" fontId="101" fillId="0" borderId="159" xfId="0" applyFont="1" applyBorder="1" applyAlignment="1">
      <alignment horizontal="left" vertical="top" wrapText="1"/>
    </xf>
    <xf numFmtId="0" fontId="101" fillId="0" borderId="160" xfId="0" applyFont="1" applyBorder="1" applyAlignment="1">
      <alignment horizontal="left" vertical="top" wrapText="1"/>
    </xf>
    <xf numFmtId="178" fontId="112" fillId="41" borderId="141" xfId="13" applyNumberFormat="1" applyFont="1" applyFill="1" applyBorder="1" applyAlignment="1">
      <alignment horizontal="left" vertical="center" wrapText="1"/>
    </xf>
    <xf numFmtId="178" fontId="112" fillId="41" borderId="142" xfId="13" applyNumberFormat="1" applyFont="1" applyFill="1" applyBorder="1" applyAlignment="1">
      <alignment horizontal="left" vertical="center" wrapText="1"/>
    </xf>
    <xf numFmtId="178" fontId="100" fillId="0" borderId="141" xfId="13" applyNumberFormat="1" applyFont="1" applyFill="1" applyBorder="1" applyAlignment="1">
      <alignment horizontal="left" vertical="top" wrapText="1" shrinkToFit="1"/>
    </xf>
    <xf numFmtId="178" fontId="100" fillId="41" borderId="147" xfId="12" applyFont="1" applyFill="1" applyBorder="1" applyAlignment="1">
      <alignment horizontal="left" vertical="top" wrapText="1"/>
    </xf>
    <xf numFmtId="0" fontId="167" fillId="0" borderId="164" xfId="0" applyFont="1" applyBorder="1" applyAlignment="1">
      <alignment horizontal="left" vertical="top" wrapText="1"/>
    </xf>
    <xf numFmtId="178" fontId="112" fillId="0" borderId="147" xfId="13" applyNumberFormat="1" applyFont="1" applyFill="1" applyBorder="1" applyAlignment="1">
      <alignment horizontal="left" vertical="top" wrapText="1"/>
    </xf>
    <xf numFmtId="178" fontId="100" fillId="41" borderId="147" xfId="12" applyFont="1" applyFill="1" applyBorder="1" applyAlignment="1">
      <alignment horizontal="left" vertical="center" wrapText="1"/>
    </xf>
    <xf numFmtId="0" fontId="168" fillId="0" borderId="105" xfId="0" applyFont="1" applyBorder="1" applyAlignment="1">
      <alignment horizontal="left" vertical="top" wrapText="1"/>
    </xf>
    <xf numFmtId="0" fontId="159" fillId="0" borderId="27" xfId="0" applyFont="1" applyBorder="1" applyAlignment="1">
      <alignment horizontal="left" vertical="top" wrapText="1"/>
    </xf>
    <xf numFmtId="178" fontId="112" fillId="0" borderId="147" xfId="12" applyFont="1" applyBorder="1" applyAlignment="1">
      <alignment horizontal="left" vertical="center" wrapText="1"/>
    </xf>
    <xf numFmtId="178" fontId="112" fillId="0" borderId="168" xfId="12" applyFont="1" applyBorder="1" applyAlignment="1">
      <alignment horizontal="left" vertical="center" wrapText="1"/>
    </xf>
    <xf numFmtId="0" fontId="25" fillId="0" borderId="0" xfId="5" applyFont="1" applyFill="1" applyBorder="1">
      <alignment vertical="center"/>
    </xf>
    <xf numFmtId="178" fontId="100" fillId="0" borderId="141" xfId="12" applyFont="1" applyBorder="1" applyAlignment="1">
      <alignment horizontal="left" vertical="top" wrapText="1"/>
    </xf>
    <xf numFmtId="178" fontId="100" fillId="0" borderId="141" xfId="12" applyFont="1" applyBorder="1" applyAlignment="1">
      <alignment horizontal="left" vertical="top"/>
    </xf>
    <xf numFmtId="178" fontId="102" fillId="0" borderId="141" xfId="12" applyFont="1" applyBorder="1" applyAlignment="1">
      <alignment horizontal="left" vertical="center" wrapText="1"/>
    </xf>
    <xf numFmtId="178" fontId="112" fillId="0" borderId="141" xfId="12" applyFont="1" applyBorder="1" applyAlignment="1">
      <alignment horizontal="left" wrapText="1"/>
    </xf>
    <xf numFmtId="178" fontId="27" fillId="38" borderId="150" xfId="12" applyFont="1" applyFill="1" applyBorder="1" applyAlignment="1">
      <alignment horizontal="center" wrapText="1"/>
    </xf>
    <xf numFmtId="178" fontId="100" fillId="0" borderId="0" xfId="13" applyNumberFormat="1" applyFont="1" applyFill="1" applyBorder="1" applyAlignment="1">
      <alignment horizontal="left" vertical="center" wrapText="1"/>
    </xf>
    <xf numFmtId="178" fontId="100" fillId="0" borderId="7" xfId="13" applyNumberFormat="1" applyFont="1" applyFill="1" applyBorder="1" applyAlignment="1">
      <alignment horizontal="left" vertical="center" wrapText="1"/>
    </xf>
    <xf numFmtId="178" fontId="112" fillId="41" borderId="0" xfId="13" applyNumberFormat="1" applyFont="1" applyFill="1" applyBorder="1" applyAlignment="1">
      <alignment horizontal="left" vertical="center" wrapText="1"/>
    </xf>
    <xf numFmtId="178" fontId="112" fillId="41" borderId="27" xfId="13" applyNumberFormat="1" applyFont="1" applyFill="1" applyBorder="1" applyAlignment="1">
      <alignment horizontal="left" vertical="center" wrapText="1"/>
    </xf>
    <xf numFmtId="0" fontId="100" fillId="41" borderId="141" xfId="0" applyFont="1" applyFill="1" applyBorder="1" applyAlignment="1">
      <alignment horizontal="left" vertical="top" wrapText="1"/>
    </xf>
    <xf numFmtId="0" fontId="100" fillId="41" borderId="160" xfId="0" applyFont="1" applyFill="1" applyBorder="1" applyAlignment="1">
      <alignment horizontal="left" vertical="top" wrapText="1"/>
    </xf>
    <xf numFmtId="0" fontId="47" fillId="47" borderId="13" xfId="11" applyFont="1" applyFill="1" applyBorder="1" applyAlignment="1">
      <alignment horizontal="left" vertical="center" wrapText="1" indent="1"/>
    </xf>
    <xf numFmtId="0" fontId="47" fillId="47" borderId="11" xfId="11" applyFont="1" applyFill="1" applyBorder="1" applyAlignment="1">
      <alignment horizontal="left" vertical="center" wrapText="1" indent="1"/>
    </xf>
    <xf numFmtId="178" fontId="27" fillId="38" borderId="37" xfId="12" applyFont="1" applyFill="1" applyBorder="1" applyAlignment="1">
      <alignment horizontal="center" wrapText="1"/>
    </xf>
    <xf numFmtId="0" fontId="76" fillId="0" borderId="38" xfId="11" applyFont="1" applyFill="1" applyBorder="1" applyAlignment="1">
      <alignment horizontal="center" vertical="center" wrapText="1"/>
    </xf>
    <xf numFmtId="178" fontId="112" fillId="41" borderId="0" xfId="13" applyNumberFormat="1" applyFont="1" applyFill="1" applyBorder="1" applyAlignment="1">
      <alignment horizontal="left" vertical="top" wrapText="1"/>
    </xf>
    <xf numFmtId="178" fontId="112" fillId="41" borderId="27" xfId="13" applyNumberFormat="1" applyFont="1" applyFill="1" applyBorder="1" applyAlignment="1">
      <alignment horizontal="left" vertical="top" wrapText="1"/>
    </xf>
    <xf numFmtId="178" fontId="112" fillId="0" borderId="160" xfId="12" applyFont="1" applyBorder="1" applyAlignment="1">
      <alignment horizontal="left" vertical="top"/>
    </xf>
    <xf numFmtId="0" fontId="168" fillId="0" borderId="141" xfId="0" applyFont="1" applyBorder="1" applyAlignment="1">
      <alignment horizontal="left" vertical="top" wrapText="1"/>
    </xf>
    <xf numFmtId="0" fontId="159" fillId="0" borderId="152" xfId="0" applyFont="1" applyBorder="1" applyAlignment="1">
      <alignment horizontal="left" vertical="top" wrapText="1"/>
    </xf>
    <xf numFmtId="178" fontId="112" fillId="0" borderId="170" xfId="13" applyNumberFormat="1" applyFont="1" applyFill="1" applyBorder="1" applyAlignment="1">
      <alignment horizontal="left" vertical="top" wrapText="1"/>
    </xf>
    <xf numFmtId="0" fontId="30" fillId="0" borderId="0" xfId="5" applyFont="1" applyFill="1" applyBorder="1">
      <alignment vertical="center"/>
    </xf>
    <xf numFmtId="0" fontId="47" fillId="47" borderId="18" xfId="11" applyFont="1" applyFill="1" applyBorder="1" applyAlignment="1">
      <alignment horizontal="left" vertical="center" wrapText="1" indent="1"/>
    </xf>
    <xf numFmtId="0" fontId="47" fillId="47" borderId="0" xfId="11" applyFont="1" applyFill="1" applyBorder="1" applyAlignment="1">
      <alignment horizontal="left" vertical="center" wrapText="1" indent="1"/>
    </xf>
    <xf numFmtId="0" fontId="47" fillId="47" borderId="19" xfId="11" applyFont="1" applyFill="1" applyBorder="1" applyAlignment="1">
      <alignment horizontal="left" vertical="center" wrapText="1" indent="1"/>
    </xf>
    <xf numFmtId="178" fontId="27" fillId="38" borderId="43" xfId="12" applyFont="1" applyFill="1" applyBorder="1" applyAlignment="1">
      <alignment horizontal="center" wrapText="1"/>
    </xf>
    <xf numFmtId="178" fontId="49" fillId="38" borderId="43" xfId="13" applyNumberFormat="1" applyFont="1" applyFill="1" applyBorder="1" applyAlignment="1">
      <alignment horizontal="left" vertical="top" wrapText="1"/>
    </xf>
    <xf numFmtId="178" fontId="49" fillId="38" borderId="15" xfId="13" applyNumberFormat="1" applyFont="1" applyFill="1" applyBorder="1" applyAlignment="1">
      <alignment horizontal="left" vertical="top" wrapText="1"/>
    </xf>
    <xf numFmtId="0" fontId="89" fillId="0" borderId="0" xfId="2" applyFont="1" applyFill="1" applyBorder="1" applyAlignment="1">
      <alignment horizontal="center" vertical="center" wrapText="1"/>
    </xf>
    <xf numFmtId="0" fontId="24" fillId="0" borderId="0" xfId="2" applyFont="1" applyFill="1" applyBorder="1" applyAlignment="1">
      <alignment horizontal="center" vertical="center"/>
    </xf>
    <xf numFmtId="0" fontId="47" fillId="39" borderId="18" xfId="11" applyFont="1" applyFill="1" applyBorder="1" applyAlignment="1">
      <alignment horizontal="left" vertical="center" wrapText="1" indent="1"/>
    </xf>
    <xf numFmtId="0" fontId="47" fillId="39" borderId="19" xfId="11" applyFont="1" applyFill="1" applyBorder="1" applyAlignment="1">
      <alignment horizontal="left" vertical="center" wrapText="1" indent="1"/>
    </xf>
    <xf numFmtId="178" fontId="109" fillId="0" borderId="62" xfId="12" applyFont="1" applyBorder="1" applyAlignment="1">
      <alignment horizontal="center" vertical="center"/>
    </xf>
    <xf numFmtId="178" fontId="109" fillId="0" borderId="61" xfId="12" applyFont="1" applyBorder="1" applyAlignment="1">
      <alignment horizontal="center" vertical="center"/>
    </xf>
    <xf numFmtId="0" fontId="124" fillId="49" borderId="0" xfId="11" applyFont="1" applyFill="1" applyBorder="1" applyAlignment="1">
      <alignment horizontal="center" vertical="center" wrapText="1"/>
    </xf>
    <xf numFmtId="0" fontId="124" fillId="49" borderId="79" xfId="11" applyFont="1" applyFill="1" applyBorder="1" applyAlignment="1">
      <alignment horizontal="center" vertical="center" wrapText="1"/>
    </xf>
    <xf numFmtId="0" fontId="101" fillId="0" borderId="68" xfId="0" applyFont="1" applyBorder="1" applyAlignment="1">
      <alignment horizontal="center" vertical="center"/>
    </xf>
    <xf numFmtId="14" fontId="129" fillId="0" borderId="0" xfId="11" applyNumberFormat="1" applyFont="1" applyFill="1" applyBorder="1" applyAlignment="1">
      <alignment horizontal="center" vertical="center" wrapText="1"/>
    </xf>
    <xf numFmtId="14" fontId="129" fillId="0" borderId="79" xfId="11" applyNumberFormat="1" applyFont="1" applyFill="1" applyBorder="1" applyAlignment="1">
      <alignment horizontal="center" vertical="center" wrapText="1"/>
    </xf>
    <xf numFmtId="178" fontId="106" fillId="0" borderId="62" xfId="12" applyFont="1" applyBorder="1" applyAlignment="1">
      <alignment horizontal="center" vertical="center" wrapText="1"/>
    </xf>
    <xf numFmtId="178" fontId="106" fillId="0" borderId="0" xfId="12" applyFont="1" applyAlignment="1">
      <alignment horizontal="center" vertical="center"/>
    </xf>
    <xf numFmtId="178" fontId="106" fillId="0" borderId="57" xfId="12" applyFont="1" applyBorder="1" applyAlignment="1">
      <alignment horizontal="center" vertical="center"/>
    </xf>
    <xf numFmtId="178" fontId="113" fillId="49" borderId="62" xfId="13" applyNumberFormat="1" applyFont="1" applyFill="1" applyBorder="1" applyAlignment="1">
      <alignment horizontal="center" vertical="center" wrapText="1"/>
    </xf>
    <xf numFmtId="178" fontId="113" fillId="49" borderId="61" xfId="13" applyNumberFormat="1" applyFont="1" applyFill="1" applyBorder="1" applyAlignment="1">
      <alignment horizontal="center" vertical="center" wrapText="1"/>
    </xf>
    <xf numFmtId="178" fontId="114" fillId="0" borderId="62" xfId="13" applyNumberFormat="1" applyFont="1" applyFill="1" applyBorder="1" applyAlignment="1">
      <alignment horizontal="center" vertical="center" wrapText="1" shrinkToFit="1"/>
    </xf>
    <xf numFmtId="178" fontId="114" fillId="0" borderId="61" xfId="13" applyNumberFormat="1" applyFont="1" applyFill="1" applyBorder="1" applyAlignment="1">
      <alignment horizontal="center" vertical="center" wrapText="1" shrinkToFit="1"/>
    </xf>
    <xf numFmtId="178" fontId="139" fillId="0" borderId="62" xfId="12" applyFont="1" applyBorder="1" applyAlignment="1">
      <alignment horizontal="center" vertical="center"/>
    </xf>
    <xf numFmtId="178" fontId="139" fillId="0" borderId="61" xfId="12" applyFont="1" applyBorder="1" applyAlignment="1">
      <alignment horizontal="center" vertical="center"/>
    </xf>
    <xf numFmtId="178" fontId="121" fillId="0" borderId="62" xfId="12" applyFont="1" applyBorder="1" applyAlignment="1">
      <alignment horizontal="center" vertical="center" wrapText="1"/>
    </xf>
    <xf numFmtId="178" fontId="101" fillId="0" borderId="62" xfId="12" applyFont="1" applyBorder="1" applyAlignment="1">
      <alignment horizontal="center" vertical="center" wrapText="1"/>
    </xf>
    <xf numFmtId="178" fontId="122" fillId="49" borderId="58" xfId="12" applyFont="1" applyFill="1" applyBorder="1" applyAlignment="1">
      <alignment horizontal="center" vertical="center"/>
    </xf>
    <xf numFmtId="178" fontId="122" fillId="49" borderId="73" xfId="12" applyFont="1" applyFill="1" applyBorder="1" applyAlignment="1">
      <alignment horizontal="center" vertical="center"/>
    </xf>
    <xf numFmtId="178" fontId="114" fillId="41" borderId="56" xfId="12" applyFont="1" applyFill="1" applyBorder="1" applyAlignment="1">
      <alignment horizontal="center" vertical="center"/>
    </xf>
    <xf numFmtId="178" fontId="114" fillId="41" borderId="0" xfId="12" applyFont="1" applyFill="1" applyAlignment="1">
      <alignment horizontal="center" vertical="center"/>
    </xf>
    <xf numFmtId="178" fontId="113" fillId="0" borderId="58" xfId="12" applyFont="1" applyBorder="1" applyAlignment="1">
      <alignment horizontal="center" vertical="center" wrapText="1"/>
    </xf>
    <xf numFmtId="178" fontId="113" fillId="0" borderId="62" xfId="12" applyFont="1" applyBorder="1" applyAlignment="1">
      <alignment horizontal="center" vertical="center"/>
    </xf>
    <xf numFmtId="0" fontId="114" fillId="0" borderId="56" xfId="11" applyFont="1" applyFill="1" applyBorder="1" applyAlignment="1">
      <alignment horizontal="center" vertical="center" wrapText="1"/>
    </xf>
    <xf numFmtId="0" fontId="114" fillId="0" borderId="0" xfId="11" applyFont="1" applyFill="1" applyBorder="1" applyAlignment="1">
      <alignment horizontal="center" vertical="center" wrapText="1"/>
    </xf>
    <xf numFmtId="178" fontId="114" fillId="41" borderId="58" xfId="12" applyFont="1" applyFill="1" applyBorder="1" applyAlignment="1">
      <alignment horizontal="center" vertical="center" wrapText="1"/>
    </xf>
    <xf numFmtId="178" fontId="114" fillId="41" borderId="63" xfId="12" applyFont="1" applyFill="1" applyBorder="1" applyAlignment="1">
      <alignment horizontal="center" vertical="center"/>
    </xf>
    <xf numFmtId="178" fontId="106" fillId="0" borderId="62" xfId="12" applyFont="1" applyBorder="1" applyAlignment="1">
      <alignment horizontal="center" vertical="center"/>
    </xf>
    <xf numFmtId="178" fontId="106" fillId="0" borderId="61" xfId="12" applyFont="1" applyBorder="1" applyAlignment="1">
      <alignment horizontal="center" vertical="center"/>
    </xf>
    <xf numFmtId="178" fontId="115" fillId="0" borderId="58" xfId="13" applyNumberFormat="1" applyFont="1" applyFill="1" applyBorder="1" applyAlignment="1">
      <alignment horizontal="center" vertical="center" wrapText="1"/>
    </xf>
    <xf numFmtId="178" fontId="120" fillId="0" borderId="63" xfId="13" applyNumberFormat="1" applyFont="1" applyFill="1" applyBorder="1" applyAlignment="1">
      <alignment horizontal="center" vertical="center" wrapText="1"/>
    </xf>
    <xf numFmtId="178" fontId="119" fillId="0" borderId="58" xfId="12" applyFont="1" applyBorder="1" applyAlignment="1">
      <alignment horizontal="center" vertical="center"/>
    </xf>
    <xf numFmtId="178" fontId="119" fillId="0" borderId="73" xfId="12" applyFont="1" applyBorder="1" applyAlignment="1">
      <alignment horizontal="center" vertical="center"/>
    </xf>
    <xf numFmtId="178" fontId="114" fillId="49" borderId="56" xfId="13" applyNumberFormat="1" applyFont="1" applyFill="1" applyBorder="1" applyAlignment="1">
      <alignment horizontal="center" vertical="center" shrinkToFit="1"/>
    </xf>
    <xf numFmtId="178" fontId="114" fillId="49" borderId="27" xfId="13" applyNumberFormat="1" applyFont="1" applyFill="1" applyBorder="1" applyAlignment="1">
      <alignment horizontal="center" vertical="center" shrinkToFit="1"/>
    </xf>
    <xf numFmtId="178" fontId="114" fillId="0" borderId="58" xfId="13" applyNumberFormat="1" applyFont="1" applyFill="1" applyBorder="1" applyAlignment="1">
      <alignment horizontal="center" vertical="center" wrapText="1" shrinkToFit="1"/>
    </xf>
    <xf numFmtId="178" fontId="114" fillId="0" borderId="63" xfId="13" applyNumberFormat="1" applyFont="1" applyFill="1" applyBorder="1" applyAlignment="1">
      <alignment horizontal="center" vertical="center" shrinkToFit="1"/>
    </xf>
    <xf numFmtId="178" fontId="113" fillId="49" borderId="58" xfId="13" applyNumberFormat="1" applyFont="1" applyFill="1" applyBorder="1" applyAlignment="1">
      <alignment horizontal="center" vertical="center" wrapText="1"/>
    </xf>
    <xf numFmtId="178" fontId="113" fillId="49" borderId="63" xfId="13" applyNumberFormat="1" applyFont="1" applyFill="1" applyBorder="1" applyAlignment="1">
      <alignment horizontal="center" vertical="center" wrapText="1"/>
    </xf>
    <xf numFmtId="178" fontId="117" fillId="0" borderId="58" xfId="13" applyNumberFormat="1" applyFont="1" applyFill="1" applyBorder="1" applyAlignment="1">
      <alignment horizontal="center" vertical="center" wrapText="1"/>
    </xf>
    <xf numFmtId="178" fontId="117" fillId="0" borderId="63" xfId="13" applyNumberFormat="1" applyFont="1" applyFill="1" applyBorder="1" applyAlignment="1">
      <alignment horizontal="center" vertical="center" wrapText="1"/>
    </xf>
    <xf numFmtId="178" fontId="137" fillId="0" borderId="0" xfId="12" applyFont="1" applyAlignment="1">
      <alignment horizontal="center" vertical="center" wrapText="1"/>
    </xf>
    <xf numFmtId="178" fontId="137" fillId="0" borderId="0" xfId="12" applyFont="1" applyAlignment="1">
      <alignment horizontal="center" vertical="center"/>
    </xf>
    <xf numFmtId="178" fontId="114" fillId="0" borderId="62" xfId="12" applyFont="1" applyBorder="1" applyAlignment="1">
      <alignment horizontal="center" vertical="center" wrapText="1"/>
    </xf>
    <xf numFmtId="178" fontId="114" fillId="0" borderId="61" xfId="12" applyFont="1" applyBorder="1" applyAlignment="1">
      <alignment horizontal="center" vertical="center"/>
    </xf>
    <xf numFmtId="178" fontId="108" fillId="0" borderId="56" xfId="13" applyNumberFormat="1" applyFont="1" applyFill="1" applyBorder="1" applyAlignment="1">
      <alignment horizontal="center" vertical="center" wrapText="1"/>
    </xf>
    <xf numFmtId="178" fontId="108" fillId="0" borderId="22" xfId="13" applyNumberFormat="1" applyFont="1" applyFill="1" applyBorder="1" applyAlignment="1">
      <alignment horizontal="center" vertical="center" wrapText="1"/>
    </xf>
    <xf numFmtId="178" fontId="107" fillId="0" borderId="67" xfId="12" applyFont="1" applyBorder="1" applyAlignment="1">
      <alignment horizontal="center" vertical="center"/>
    </xf>
    <xf numFmtId="178" fontId="107" fillId="0" borderId="68" xfId="12" applyFont="1" applyBorder="1" applyAlignment="1">
      <alignment horizontal="center" vertical="center"/>
    </xf>
    <xf numFmtId="20" fontId="108" fillId="0" borderId="78" xfId="0" applyNumberFormat="1" applyFont="1" applyBorder="1" applyAlignment="1">
      <alignment horizontal="center" vertical="center" wrapText="1"/>
    </xf>
    <xf numFmtId="20" fontId="108" fillId="0" borderId="62" xfId="0" applyNumberFormat="1" applyFont="1" applyBorder="1" applyAlignment="1">
      <alignment horizontal="center" vertical="center" wrapText="1"/>
    </xf>
    <xf numFmtId="0" fontId="114" fillId="0" borderId="67" xfId="11" applyFont="1" applyFill="1" applyBorder="1" applyAlignment="1">
      <alignment horizontal="center" vertical="center" wrapText="1"/>
    </xf>
    <xf numFmtId="0" fontId="114" fillId="0" borderId="68" xfId="11" applyFont="1" applyFill="1" applyBorder="1" applyAlignment="1">
      <alignment horizontal="center" vertical="center" wrapText="1"/>
    </xf>
    <xf numFmtId="178" fontId="118" fillId="0" borderId="78" xfId="13" applyNumberFormat="1" applyFont="1" applyFill="1" applyBorder="1" applyAlignment="1">
      <alignment horizontal="center" vertical="center" wrapText="1"/>
    </xf>
    <xf numFmtId="178" fontId="118" fillId="0" borderId="63" xfId="13" applyNumberFormat="1" applyFont="1" applyFill="1" applyBorder="1" applyAlignment="1">
      <alignment horizontal="center" vertical="center" wrapText="1"/>
    </xf>
    <xf numFmtId="178" fontId="116" fillId="0" borderId="58" xfId="12" applyFont="1" applyBorder="1" applyAlignment="1">
      <alignment horizontal="center" vertical="center" wrapText="1"/>
    </xf>
    <xf numFmtId="178" fontId="116" fillId="0" borderId="66" xfId="12" applyFont="1" applyBorder="1" applyAlignment="1">
      <alignment horizontal="center" vertical="center"/>
    </xf>
    <xf numFmtId="178" fontId="113" fillId="0" borderId="56" xfId="12" applyFont="1" applyBorder="1" applyAlignment="1">
      <alignment horizontal="center" vertical="top" wrapText="1"/>
    </xf>
    <xf numFmtId="178" fontId="113" fillId="0" borderId="27" xfId="12" applyFont="1" applyBorder="1" applyAlignment="1">
      <alignment horizontal="center" vertical="top"/>
    </xf>
    <xf numFmtId="178" fontId="113" fillId="0" borderId="67" xfId="12" applyFont="1" applyBorder="1" applyAlignment="1">
      <alignment horizontal="center" vertical="top" wrapText="1"/>
    </xf>
    <xf numFmtId="178" fontId="113" fillId="0" borderId="59" xfId="12" applyFont="1" applyBorder="1" applyAlignment="1">
      <alignment horizontal="center" vertical="top"/>
    </xf>
    <xf numFmtId="178" fontId="113" fillId="49" borderId="67" xfId="13" applyNumberFormat="1" applyFont="1" applyFill="1" applyBorder="1" applyAlignment="1">
      <alignment horizontal="center" vertical="center" wrapText="1"/>
    </xf>
    <xf numFmtId="178" fontId="113" fillId="49" borderId="59" xfId="13" applyNumberFormat="1" applyFont="1" applyFill="1" applyBorder="1" applyAlignment="1">
      <alignment horizontal="center" vertical="center" wrapText="1"/>
    </xf>
    <xf numFmtId="178" fontId="113" fillId="49" borderId="58" xfId="12" applyFont="1" applyFill="1" applyBorder="1" applyAlignment="1">
      <alignment horizontal="center" vertical="center" wrapText="1"/>
    </xf>
    <xf numFmtId="178" fontId="113" fillId="49" borderId="73" xfId="12" applyFont="1" applyFill="1" applyBorder="1" applyAlignment="1">
      <alignment horizontal="center" vertical="center"/>
    </xf>
    <xf numFmtId="178" fontId="114" fillId="0" borderId="68" xfId="12" applyFont="1" applyBorder="1" applyAlignment="1">
      <alignment horizontal="center" vertical="center"/>
    </xf>
    <xf numFmtId="178" fontId="114" fillId="0" borderId="69" xfId="12" applyFont="1" applyBorder="1" applyAlignment="1">
      <alignment horizontal="center" vertical="center"/>
    </xf>
    <xf numFmtId="178" fontId="113" fillId="49" borderId="68" xfId="13" applyNumberFormat="1" applyFont="1" applyFill="1" applyBorder="1" applyAlignment="1">
      <alignment horizontal="center" vertical="center" wrapText="1"/>
    </xf>
    <xf numFmtId="178" fontId="113" fillId="49" borderId="69" xfId="13" applyNumberFormat="1" applyFont="1" applyFill="1" applyBorder="1" applyAlignment="1">
      <alignment horizontal="center" vertical="center" wrapText="1"/>
    </xf>
    <xf numFmtId="178" fontId="114" fillId="0" borderId="0" xfId="12" applyFont="1" applyAlignment="1">
      <alignment horizontal="center" vertical="center"/>
    </xf>
    <xf numFmtId="178" fontId="114" fillId="0" borderId="57" xfId="12" applyFont="1" applyBorder="1" applyAlignment="1">
      <alignment horizontal="center" vertical="center"/>
    </xf>
    <xf numFmtId="178" fontId="108" fillId="49" borderId="62" xfId="13" applyNumberFormat="1" applyFont="1" applyFill="1" applyBorder="1" applyAlignment="1">
      <alignment horizontal="center" vertical="center" wrapText="1"/>
    </xf>
    <xf numFmtId="178" fontId="108" fillId="49" borderId="61" xfId="13" applyNumberFormat="1" applyFont="1" applyFill="1" applyBorder="1" applyAlignment="1">
      <alignment horizontal="center" vertical="center" wrapText="1"/>
    </xf>
    <xf numFmtId="178" fontId="105" fillId="0" borderId="67" xfId="12" applyFont="1" applyBorder="1" applyAlignment="1">
      <alignment horizontal="center" vertical="center" wrapText="1"/>
    </xf>
    <xf numFmtId="178" fontId="105" fillId="0" borderId="59" xfId="12" applyFont="1" applyBorder="1" applyAlignment="1">
      <alignment horizontal="center" vertical="center"/>
    </xf>
    <xf numFmtId="0" fontId="109" fillId="0" borderId="67" xfId="11" applyFont="1" applyFill="1" applyBorder="1" applyAlignment="1">
      <alignment horizontal="center" vertical="center" wrapText="1"/>
    </xf>
    <xf numFmtId="0" fontId="109" fillId="0" borderId="59" xfId="11" applyFont="1" applyFill="1" applyBorder="1" applyAlignment="1">
      <alignment horizontal="center" vertical="center" wrapText="1"/>
    </xf>
    <xf numFmtId="178" fontId="110" fillId="0" borderId="58" xfId="12" applyFont="1" applyBorder="1" applyAlignment="1">
      <alignment horizontal="center" vertical="center"/>
    </xf>
    <xf numFmtId="178" fontId="110" fillId="0" borderId="62" xfId="12" applyFont="1" applyBorder="1" applyAlignment="1">
      <alignment horizontal="center" vertical="center"/>
    </xf>
    <xf numFmtId="178" fontId="113" fillId="49" borderId="0" xfId="13" applyNumberFormat="1" applyFont="1" applyFill="1" applyBorder="1" applyAlignment="1">
      <alignment horizontal="center" vertical="center" wrapText="1"/>
    </xf>
    <xf numFmtId="178" fontId="113" fillId="49" borderId="57" xfId="13" applyNumberFormat="1" applyFont="1" applyFill="1" applyBorder="1" applyAlignment="1">
      <alignment horizontal="center" vertical="center" wrapText="1"/>
    </xf>
    <xf numFmtId="0" fontId="97" fillId="0" borderId="0" xfId="5" applyFont="1" applyFill="1" applyBorder="1">
      <alignment vertical="center"/>
    </xf>
    <xf numFmtId="178" fontId="101" fillId="38" borderId="62" xfId="12" applyFont="1" applyFill="1" applyBorder="1" applyAlignment="1">
      <alignment horizontal="center" wrapText="1"/>
    </xf>
    <xf numFmtId="178" fontId="105" fillId="0" borderId="68" xfId="12" applyFont="1" applyBorder="1" applyAlignment="1">
      <alignment horizontal="center" vertical="center" wrapText="1"/>
    </xf>
    <xf numFmtId="178" fontId="105" fillId="0" borderId="69" xfId="12" applyFont="1" applyBorder="1" applyAlignment="1">
      <alignment horizontal="center" vertical="center"/>
    </xf>
    <xf numFmtId="0" fontId="106" fillId="0" borderId="62" xfId="11" applyFont="1" applyFill="1" applyBorder="1" applyAlignment="1">
      <alignment horizontal="center" vertical="center" wrapText="1"/>
    </xf>
    <xf numFmtId="178" fontId="107" fillId="0" borderId="68" xfId="12" applyFont="1" applyBorder="1" applyAlignment="1">
      <alignment horizontal="center" vertical="center" wrapText="1"/>
    </xf>
    <xf numFmtId="178" fontId="107" fillId="0" borderId="69" xfId="12" applyFont="1" applyBorder="1" applyAlignment="1">
      <alignment horizontal="center" vertical="center"/>
    </xf>
    <xf numFmtId="178" fontId="112" fillId="41" borderId="87" xfId="13" applyNumberFormat="1" applyFont="1" applyFill="1" applyBorder="1" applyAlignment="1">
      <alignment horizontal="center" vertical="center" wrapText="1" shrinkToFit="1"/>
    </xf>
    <xf numFmtId="178" fontId="112" fillId="41" borderId="88" xfId="13" applyNumberFormat="1" applyFont="1" applyFill="1" applyBorder="1" applyAlignment="1">
      <alignment horizontal="center" vertical="center" shrinkToFit="1"/>
    </xf>
    <xf numFmtId="0" fontId="51" fillId="0" borderId="0" xfId="0" applyFont="1" applyAlignment="1">
      <alignment horizontal="center" vertical="center"/>
    </xf>
    <xf numFmtId="0" fontId="31" fillId="0" borderId="0" xfId="5" applyFont="1" applyFill="1" applyBorder="1">
      <alignment vertical="center"/>
    </xf>
    <xf numFmtId="0" fontId="47" fillId="39" borderId="23" xfId="11" applyFont="1" applyFill="1" applyBorder="1" applyAlignment="1">
      <alignment horizontal="left" vertical="center" wrapText="1" indent="1"/>
    </xf>
    <xf numFmtId="0" fontId="47" fillId="39" borderId="24" xfId="11" applyFont="1" applyFill="1" applyBorder="1" applyAlignment="1">
      <alignment horizontal="left" vertical="center" wrapText="1" indent="1"/>
    </xf>
    <xf numFmtId="178" fontId="27" fillId="38" borderId="41" xfId="12" applyFont="1" applyFill="1" applyBorder="1" applyAlignment="1">
      <alignment horizontal="center" wrapText="1"/>
    </xf>
    <xf numFmtId="178" fontId="133" fillId="0" borderId="58" xfId="12" applyFont="1" applyBorder="1" applyAlignment="1">
      <alignment horizontal="center" vertical="center" wrapText="1"/>
    </xf>
    <xf numFmtId="178" fontId="133" fillId="0" borderId="62" xfId="12" applyFont="1" applyBorder="1" applyAlignment="1">
      <alignment horizontal="center" vertical="center"/>
    </xf>
    <xf numFmtId="178" fontId="109" fillId="0" borderId="0" xfId="12" applyFont="1" applyAlignment="1">
      <alignment horizontal="center" vertical="center"/>
    </xf>
    <xf numFmtId="178" fontId="109" fillId="0" borderId="57" xfId="12" applyFont="1" applyBorder="1" applyAlignment="1">
      <alignment horizontal="center" vertical="center"/>
    </xf>
    <xf numFmtId="178" fontId="120" fillId="0" borderId="67" xfId="12" applyFont="1" applyBorder="1" applyAlignment="1">
      <alignment horizontal="center" vertical="center" wrapText="1"/>
    </xf>
    <xf numFmtId="178" fontId="120" fillId="0" borderId="68" xfId="12" applyFont="1" applyBorder="1" applyAlignment="1">
      <alignment horizontal="center" vertical="center"/>
    </xf>
    <xf numFmtId="178" fontId="122" fillId="0" borderId="58" xfId="13" applyNumberFormat="1" applyFont="1" applyFill="1" applyBorder="1" applyAlignment="1">
      <alignment horizontal="center" vertical="center" wrapText="1"/>
    </xf>
    <xf numFmtId="178" fontId="122" fillId="0" borderId="63" xfId="13" applyNumberFormat="1" applyFont="1" applyFill="1" applyBorder="1" applyAlignment="1">
      <alignment horizontal="center" vertical="center" wrapText="1"/>
    </xf>
    <xf numFmtId="0" fontId="135" fillId="0" borderId="0" xfId="11" applyFont="1" applyFill="1" applyBorder="1" applyAlignment="1">
      <alignment horizontal="center" vertical="center" wrapText="1"/>
    </xf>
    <xf numFmtId="178" fontId="120" fillId="0" borderId="58" xfId="13" applyNumberFormat="1" applyFont="1" applyFill="1" applyBorder="1" applyAlignment="1">
      <alignment horizontal="center" vertical="center" wrapText="1"/>
    </xf>
    <xf numFmtId="178" fontId="112" fillId="0" borderId="58" xfId="13" applyNumberFormat="1" applyFont="1" applyFill="1" applyBorder="1" applyAlignment="1">
      <alignment horizontal="center" vertical="center" wrapText="1" shrinkToFit="1"/>
    </xf>
    <xf numFmtId="178" fontId="112" fillId="0" borderId="63" xfId="13" applyNumberFormat="1" applyFont="1" applyFill="1" applyBorder="1" applyAlignment="1">
      <alignment horizontal="center" vertical="center" shrinkToFit="1"/>
    </xf>
    <xf numFmtId="178" fontId="140" fillId="0" borderId="62" xfId="12" applyFont="1" applyBorder="1" applyAlignment="1">
      <alignment horizontal="center" vertical="center"/>
    </xf>
    <xf numFmtId="178" fontId="140" fillId="0" borderId="61" xfId="12" applyFont="1" applyBorder="1" applyAlignment="1">
      <alignment horizontal="center" vertical="center"/>
    </xf>
    <xf numFmtId="178" fontId="136" fillId="41" borderId="58" xfId="12" applyFont="1" applyFill="1" applyBorder="1" applyAlignment="1">
      <alignment horizontal="center" vertical="center" wrapText="1"/>
    </xf>
    <xf numFmtId="178" fontId="136" fillId="41" borderId="63" xfId="12" applyFont="1" applyFill="1" applyBorder="1" applyAlignment="1">
      <alignment horizontal="center" vertical="center"/>
    </xf>
    <xf numFmtId="178" fontId="144" fillId="0" borderId="58" xfId="13" applyNumberFormat="1" applyFont="1" applyFill="1" applyBorder="1" applyAlignment="1">
      <alignment horizontal="center" vertical="center" wrapText="1"/>
    </xf>
    <xf numFmtId="178" fontId="144" fillId="0" borderId="63" xfId="13" applyNumberFormat="1" applyFont="1" applyFill="1" applyBorder="1" applyAlignment="1">
      <alignment horizontal="center" vertical="center" wrapText="1"/>
    </xf>
    <xf numFmtId="178" fontId="109" fillId="0" borderId="58" xfId="13" applyNumberFormat="1" applyFont="1" applyFill="1" applyBorder="1" applyAlignment="1">
      <alignment horizontal="center" vertical="center" wrapText="1"/>
    </xf>
    <xf numFmtId="178" fontId="109" fillId="0" borderId="63" xfId="13" applyNumberFormat="1" applyFont="1" applyFill="1" applyBorder="1" applyAlignment="1">
      <alignment horizontal="center" vertical="center" wrapText="1"/>
    </xf>
    <xf numFmtId="178" fontId="49" fillId="0" borderId="41" xfId="12" applyFont="1" applyBorder="1" applyAlignment="1">
      <alignment horizontal="center" vertical="center" wrapText="1"/>
    </xf>
    <xf numFmtId="178" fontId="27" fillId="0" borderId="41" xfId="12" applyFont="1" applyBorder="1" applyAlignment="1">
      <alignment horizontal="center" vertical="center" wrapText="1"/>
    </xf>
    <xf numFmtId="178" fontId="27" fillId="0" borderId="21" xfId="12" applyFont="1" applyBorder="1" applyAlignment="1">
      <alignment horizontal="center" vertical="center" wrapText="1"/>
    </xf>
    <xf numFmtId="178" fontId="113" fillId="41" borderId="0" xfId="13" applyNumberFormat="1" applyFont="1" applyFill="1" applyBorder="1" applyAlignment="1">
      <alignment horizontal="center" vertical="center" wrapText="1"/>
    </xf>
    <xf numFmtId="178" fontId="113" fillId="41" borderId="57" xfId="13" applyNumberFormat="1" applyFont="1" applyFill="1" applyBorder="1" applyAlignment="1">
      <alignment horizontal="center" vertical="center" wrapText="1"/>
    </xf>
    <xf numFmtId="178" fontId="145" fillId="0" borderId="0" xfId="12" applyFont="1" applyAlignment="1">
      <alignment horizontal="center" vertical="center"/>
    </xf>
    <xf numFmtId="178" fontId="145" fillId="0" borderId="57" xfId="12" applyFont="1" applyBorder="1" applyAlignment="1">
      <alignment horizontal="center" vertical="center"/>
    </xf>
    <xf numFmtId="178" fontId="106" fillId="0" borderId="68" xfId="12" applyFont="1" applyBorder="1" applyAlignment="1">
      <alignment horizontal="center" vertical="center"/>
    </xf>
    <xf numFmtId="178" fontId="106" fillId="0" borderId="69" xfId="12" applyFont="1" applyBorder="1" applyAlignment="1">
      <alignment horizontal="center" vertical="center"/>
    </xf>
    <xf numFmtId="178" fontId="113" fillId="41" borderId="67" xfId="12" applyFont="1" applyFill="1" applyBorder="1" applyAlignment="1">
      <alignment horizontal="center" vertical="center" wrapText="1"/>
    </xf>
    <xf numFmtId="178" fontId="113" fillId="41" borderId="59" xfId="12" applyFont="1" applyFill="1" applyBorder="1" applyAlignment="1">
      <alignment horizontal="center" vertical="center"/>
    </xf>
    <xf numFmtId="0" fontId="27" fillId="0" borderId="85" xfId="13" applyFont="1" applyFill="1" applyBorder="1" applyAlignment="1">
      <alignment horizontal="center" vertical="center" wrapText="1"/>
    </xf>
    <xf numFmtId="0" fontId="27" fillId="0" borderId="86" xfId="13" applyFont="1" applyFill="1" applyBorder="1" applyAlignment="1">
      <alignment horizontal="center" vertical="center" wrapText="1"/>
    </xf>
    <xf numFmtId="178" fontId="141" fillId="0" borderId="85" xfId="13" applyNumberFormat="1" applyFont="1" applyFill="1" applyBorder="1" applyAlignment="1">
      <alignment horizontal="center" vertical="top" wrapText="1"/>
    </xf>
    <xf numFmtId="0" fontId="0" fillId="0" borderId="86" xfId="0" applyBorder="1" applyAlignment="1">
      <alignment horizontal="center" vertical="top"/>
    </xf>
    <xf numFmtId="178" fontId="100" fillId="0" borderId="106" xfId="12" applyFont="1" applyBorder="1" applyAlignment="1">
      <alignment horizontal="left" vertical="top" wrapText="1"/>
    </xf>
    <xf numFmtId="178" fontId="100" fillId="0" borderId="107" xfId="12" applyFont="1" applyBorder="1" applyAlignment="1">
      <alignment horizontal="left" vertical="top" wrapText="1"/>
    </xf>
    <xf numFmtId="178" fontId="112" fillId="41" borderId="0" xfId="13" applyNumberFormat="1" applyFont="1" applyFill="1" applyBorder="1" applyAlignment="1">
      <alignment horizontal="left" vertical="top" wrapText="1" shrinkToFit="1"/>
    </xf>
    <xf numFmtId="178" fontId="112" fillId="41" borderId="0" xfId="13" applyNumberFormat="1" applyFont="1" applyFill="1" applyBorder="1" applyAlignment="1">
      <alignment horizontal="left" vertical="top" shrinkToFit="1"/>
    </xf>
    <xf numFmtId="0" fontId="135" fillId="0" borderId="96" xfId="11" applyFont="1" applyFill="1" applyBorder="1" applyAlignment="1">
      <alignment horizontal="center" vertical="center" wrapText="1"/>
    </xf>
    <xf numFmtId="14" fontId="129" fillId="0" borderId="96" xfId="11" applyNumberFormat="1" applyFont="1" applyFill="1" applyBorder="1" applyAlignment="1">
      <alignment horizontal="center" vertical="center" wrapText="1"/>
    </xf>
    <xf numFmtId="14" fontId="129" fillId="0" borderId="97" xfId="11" applyNumberFormat="1" applyFont="1" applyFill="1" applyBorder="1" applyAlignment="1">
      <alignment horizontal="center" vertical="center" wrapText="1"/>
    </xf>
    <xf numFmtId="0" fontId="47" fillId="39" borderId="103" xfId="11" applyFont="1" applyFill="1" applyBorder="1" applyAlignment="1">
      <alignment horizontal="left" vertical="center" wrapText="1" indent="1"/>
    </xf>
    <xf numFmtId="0" fontId="47" fillId="39" borderId="101" xfId="11" applyFont="1" applyFill="1" applyBorder="1" applyAlignment="1">
      <alignment horizontal="left" vertical="center" wrapText="1" indent="1"/>
    </xf>
    <xf numFmtId="0" fontId="47" fillId="39" borderId="102" xfId="11" applyFont="1" applyFill="1" applyBorder="1" applyAlignment="1">
      <alignment horizontal="left" vertical="center" wrapText="1" indent="1"/>
    </xf>
    <xf numFmtId="178" fontId="108" fillId="49" borderId="0" xfId="13" applyNumberFormat="1" applyFont="1" applyFill="1" applyBorder="1" applyAlignment="1">
      <alignment horizontal="left" vertical="center" wrapText="1"/>
    </xf>
    <xf numFmtId="178" fontId="108" fillId="49" borderId="57" xfId="13" applyNumberFormat="1" applyFont="1" applyFill="1" applyBorder="1" applyAlignment="1">
      <alignment horizontal="left" vertical="center" wrapText="1"/>
    </xf>
    <xf numFmtId="178" fontId="114" fillId="41" borderId="56" xfId="12" applyFont="1" applyFill="1" applyBorder="1" applyAlignment="1">
      <alignment horizontal="left" vertical="center" wrapText="1"/>
    </xf>
    <xf numFmtId="178" fontId="114" fillId="41" borderId="0" xfId="12" applyFont="1" applyFill="1" applyAlignment="1">
      <alignment horizontal="left" vertical="center"/>
    </xf>
    <xf numFmtId="178" fontId="108" fillId="0" borderId="58" xfId="13" applyNumberFormat="1" applyFont="1" applyFill="1" applyBorder="1" applyAlignment="1">
      <alignment horizontal="left" vertical="center" wrapText="1"/>
    </xf>
    <xf numFmtId="178" fontId="100" fillId="0" borderId="63" xfId="13" applyNumberFormat="1" applyFont="1" applyFill="1" applyBorder="1" applyAlignment="1">
      <alignment horizontal="left" vertical="center" wrapText="1"/>
    </xf>
    <xf numFmtId="178" fontId="139" fillId="49" borderId="56" xfId="13" applyNumberFormat="1" applyFont="1" applyFill="1" applyBorder="1" applyAlignment="1">
      <alignment horizontal="left" vertical="top" wrapText="1" shrinkToFit="1"/>
    </xf>
    <xf numFmtId="178" fontId="139" fillId="49" borderId="27" xfId="13" applyNumberFormat="1" applyFont="1" applyFill="1" applyBorder="1" applyAlignment="1">
      <alignment horizontal="left" vertical="top" shrinkToFit="1"/>
    </xf>
    <xf numFmtId="178" fontId="109" fillId="0" borderId="62" xfId="13" applyNumberFormat="1" applyFont="1" applyFill="1" applyBorder="1" applyAlignment="1">
      <alignment horizontal="center" vertical="center" wrapText="1"/>
    </xf>
    <xf numFmtId="178" fontId="109" fillId="0" borderId="0" xfId="12" applyFont="1" applyAlignment="1">
      <alignment horizontal="left" vertical="center"/>
    </xf>
    <xf numFmtId="178" fontId="109" fillId="0" borderId="57" xfId="12" applyFont="1" applyBorder="1" applyAlignment="1">
      <alignment horizontal="left" vertical="center"/>
    </xf>
    <xf numFmtId="178" fontId="118" fillId="0" borderId="78" xfId="13" applyNumberFormat="1" applyFont="1" applyFill="1" applyBorder="1" applyAlignment="1">
      <alignment horizontal="left" vertical="center" wrapText="1"/>
    </xf>
    <xf numFmtId="178" fontId="118" fillId="0" borderId="63" xfId="13" applyNumberFormat="1" applyFont="1" applyFill="1" applyBorder="1" applyAlignment="1">
      <alignment horizontal="left" vertical="center" wrapText="1"/>
    </xf>
    <xf numFmtId="178" fontId="112" fillId="41" borderId="87" xfId="13" applyNumberFormat="1" applyFont="1" applyFill="1" applyBorder="1" applyAlignment="1">
      <alignment horizontal="left" vertical="top" wrapText="1" shrinkToFit="1"/>
    </xf>
    <xf numFmtId="178" fontId="112" fillId="41" borderId="88" xfId="13" applyNumberFormat="1" applyFont="1" applyFill="1" applyBorder="1" applyAlignment="1">
      <alignment horizontal="left" vertical="top" shrinkToFit="1"/>
    </xf>
    <xf numFmtId="178" fontId="108" fillId="0" borderId="58" xfId="12" applyFont="1" applyBorder="1" applyAlignment="1">
      <alignment horizontal="left" vertical="center" wrapText="1"/>
    </xf>
    <xf numFmtId="178" fontId="108" fillId="0" borderId="62" xfId="12" applyFont="1" applyBorder="1" applyAlignment="1">
      <alignment horizontal="left" vertical="center"/>
    </xf>
    <xf numFmtId="178" fontId="109" fillId="0" borderId="62" xfId="12" applyFont="1" applyBorder="1" applyAlignment="1">
      <alignment horizontal="left" vertical="center"/>
    </xf>
    <xf numFmtId="178" fontId="109" fillId="0" borderId="61" xfId="12" applyFont="1" applyBorder="1" applyAlignment="1">
      <alignment horizontal="left" vertical="center"/>
    </xf>
    <xf numFmtId="178" fontId="100" fillId="0" borderId="58" xfId="13" applyNumberFormat="1" applyFont="1" applyFill="1" applyBorder="1" applyAlignment="1">
      <alignment horizontal="left" vertical="center" wrapText="1" shrinkToFit="1"/>
    </xf>
    <xf numFmtId="178" fontId="100" fillId="0" borderId="62" xfId="13" applyNumberFormat="1" applyFont="1" applyFill="1" applyBorder="1" applyAlignment="1">
      <alignment horizontal="left" vertical="center" shrinkToFit="1"/>
    </xf>
    <xf numFmtId="0" fontId="114" fillId="0" borderId="67" xfId="11" applyFont="1" applyFill="1" applyBorder="1" applyAlignment="1">
      <alignment horizontal="left" vertical="center" wrapText="1"/>
    </xf>
    <xf numFmtId="0" fontId="114" fillId="0" borderId="68" xfId="11" applyFont="1" applyFill="1" applyBorder="1" applyAlignment="1">
      <alignment horizontal="left" vertical="center" wrapText="1"/>
    </xf>
    <xf numFmtId="178" fontId="109" fillId="0" borderId="58" xfId="13" applyNumberFormat="1" applyFont="1" applyFill="1" applyBorder="1" applyAlignment="1">
      <alignment horizontal="left" vertical="center" wrapText="1"/>
    </xf>
    <xf numFmtId="178" fontId="109" fillId="0" borderId="63" xfId="13" applyNumberFormat="1" applyFont="1" applyFill="1" applyBorder="1" applyAlignment="1">
      <alignment horizontal="left" vertical="center" wrapText="1"/>
    </xf>
    <xf numFmtId="178" fontId="100" fillId="0" borderId="58" xfId="13" applyNumberFormat="1" applyFont="1" applyFill="1" applyBorder="1" applyAlignment="1">
      <alignment horizontal="left" vertical="center" wrapText="1"/>
    </xf>
    <xf numFmtId="178" fontId="109" fillId="0" borderId="68" xfId="12" applyFont="1" applyBorder="1" applyAlignment="1">
      <alignment horizontal="left" vertical="center"/>
    </xf>
    <xf numFmtId="178" fontId="109" fillId="0" borderId="69" xfId="12" applyFont="1" applyBorder="1" applyAlignment="1">
      <alignment horizontal="left" vertical="center"/>
    </xf>
    <xf numFmtId="178" fontId="100" fillId="41" borderId="87" xfId="13" applyNumberFormat="1" applyFont="1" applyFill="1" applyBorder="1" applyAlignment="1">
      <alignment horizontal="left" vertical="center" wrapText="1" shrinkToFit="1"/>
    </xf>
    <xf numFmtId="178" fontId="100" fillId="41" borderId="88" xfId="13" applyNumberFormat="1" applyFont="1" applyFill="1" applyBorder="1" applyAlignment="1">
      <alignment horizontal="left" vertical="center" shrinkToFit="1"/>
    </xf>
    <xf numFmtId="0" fontId="32" fillId="0" borderId="0" xfId="5" applyFont="1" applyFill="1" applyBorder="1">
      <alignment vertical="center"/>
    </xf>
    <xf numFmtId="178" fontId="27" fillId="38" borderId="39" xfId="12" applyFont="1" applyFill="1" applyBorder="1" applyAlignment="1">
      <alignment horizontal="center" wrapText="1"/>
    </xf>
    <xf numFmtId="0" fontId="28" fillId="0" borderId="85" xfId="13" applyFont="1" applyFill="1" applyBorder="1" applyAlignment="1">
      <alignment horizontal="left" vertical="center" wrapText="1"/>
    </xf>
    <xf numFmtId="0" fontId="28" fillId="0" borderId="86" xfId="13" applyFont="1" applyFill="1" applyBorder="1" applyAlignment="1">
      <alignment horizontal="left" vertical="center" wrapText="1"/>
    </xf>
    <xf numFmtId="178" fontId="109" fillId="0" borderId="68" xfId="12" applyFont="1" applyBorder="1" applyAlignment="1">
      <alignment horizontal="left" vertical="center" wrapText="1"/>
    </xf>
    <xf numFmtId="0" fontId="106" fillId="0" borderId="68" xfId="11" applyFont="1" applyFill="1" applyBorder="1" applyAlignment="1">
      <alignment horizontal="center" vertical="center" wrapText="1"/>
    </xf>
    <xf numFmtId="178" fontId="109" fillId="41" borderId="87" xfId="13" applyNumberFormat="1" applyFont="1" applyFill="1" applyBorder="1" applyAlignment="1">
      <alignment horizontal="left" vertical="center" wrapText="1" shrinkToFit="1"/>
    </xf>
    <xf numFmtId="178" fontId="109" fillId="41" borderId="88" xfId="13" applyNumberFormat="1" applyFont="1" applyFill="1" applyBorder="1" applyAlignment="1">
      <alignment horizontal="left" vertical="center" shrinkToFit="1"/>
    </xf>
    <xf numFmtId="178" fontId="113" fillId="0" borderId="93" xfId="12" applyFont="1" applyBorder="1" applyAlignment="1">
      <alignment horizontal="center" vertical="top" wrapText="1"/>
    </xf>
    <xf numFmtId="178" fontId="113" fillId="0" borderId="92" xfId="12" applyFont="1" applyBorder="1" applyAlignment="1">
      <alignment horizontal="center" vertical="top"/>
    </xf>
    <xf numFmtId="178" fontId="109" fillId="0" borderId="62" xfId="13" applyNumberFormat="1" applyFont="1" applyFill="1" applyBorder="1" applyAlignment="1">
      <alignment horizontal="left" vertical="center" wrapText="1" shrinkToFit="1"/>
    </xf>
    <xf numFmtId="178" fontId="109" fillId="0" borderId="61" xfId="13" applyNumberFormat="1" applyFont="1" applyFill="1" applyBorder="1" applyAlignment="1">
      <alignment horizontal="left" vertical="center" wrapText="1" shrinkToFit="1"/>
    </xf>
    <xf numFmtId="178" fontId="108" fillId="0" borderId="56" xfId="12" applyFont="1" applyBorder="1" applyAlignment="1">
      <alignment horizontal="left" vertical="top" wrapText="1"/>
    </xf>
    <xf numFmtId="178" fontId="108" fillId="0" borderId="27" xfId="12" applyFont="1" applyBorder="1" applyAlignment="1">
      <alignment horizontal="left" vertical="top"/>
    </xf>
    <xf numFmtId="178" fontId="100" fillId="0" borderId="67" xfId="12" applyFont="1" applyBorder="1" applyAlignment="1">
      <alignment horizontal="left" vertical="center" wrapText="1"/>
    </xf>
    <xf numFmtId="178" fontId="100" fillId="0" borderId="68" xfId="12" applyFont="1" applyBorder="1" applyAlignment="1">
      <alignment horizontal="left" vertical="center"/>
    </xf>
    <xf numFmtId="178" fontId="113" fillId="49" borderId="0" xfId="13" applyNumberFormat="1" applyFont="1" applyFill="1" applyBorder="1" applyAlignment="1">
      <alignment horizontal="left" vertical="center" wrapText="1"/>
    </xf>
    <xf numFmtId="178" fontId="113" fillId="49" borderId="57" xfId="13" applyNumberFormat="1" applyFont="1" applyFill="1" applyBorder="1" applyAlignment="1">
      <alignment horizontal="left" vertical="center" wrapText="1"/>
    </xf>
    <xf numFmtId="0" fontId="106" fillId="0" borderId="0" xfId="11" applyFont="1" applyFill="1" applyBorder="1" applyAlignment="1">
      <alignment horizontal="center" vertical="center" wrapText="1"/>
    </xf>
    <xf numFmtId="0" fontId="106" fillId="0" borderId="121" xfId="11" applyFont="1" applyFill="1" applyBorder="1" applyAlignment="1">
      <alignment horizontal="center" vertical="center" wrapText="1"/>
    </xf>
    <xf numFmtId="0" fontId="106" fillId="0" borderId="110" xfId="11" applyFont="1" applyFill="1" applyBorder="1" applyAlignment="1">
      <alignment horizontal="center" vertical="center" wrapText="1"/>
    </xf>
    <xf numFmtId="0" fontId="106" fillId="0" borderId="122" xfId="11" applyFont="1" applyFill="1" applyBorder="1" applyAlignment="1">
      <alignment horizontal="center" vertical="center" wrapText="1"/>
    </xf>
    <xf numFmtId="178" fontId="108" fillId="40" borderId="0" xfId="13" applyNumberFormat="1" applyFont="1" applyFill="1" applyBorder="1" applyAlignment="1">
      <alignment horizontal="left" vertical="center" wrapText="1"/>
    </xf>
    <xf numFmtId="178" fontId="108" fillId="40" borderId="57" xfId="13" applyNumberFormat="1" applyFont="1" applyFill="1" applyBorder="1" applyAlignment="1">
      <alignment horizontal="left" vertical="center" wrapText="1"/>
    </xf>
    <xf numFmtId="178" fontId="114" fillId="40" borderId="56" xfId="13" applyNumberFormat="1" applyFont="1" applyFill="1" applyBorder="1" applyAlignment="1">
      <alignment horizontal="center" vertical="center" shrinkToFit="1"/>
    </xf>
    <xf numFmtId="178" fontId="114" fillId="40" borderId="27" xfId="13" applyNumberFormat="1" applyFont="1" applyFill="1" applyBorder="1" applyAlignment="1">
      <alignment horizontal="center" vertical="center" shrinkToFit="1"/>
    </xf>
    <xf numFmtId="0" fontId="100" fillId="0" borderId="40" xfId="0" applyFont="1" applyBorder="1" applyAlignment="1">
      <alignment horizontal="left" vertical="top" wrapText="1"/>
    </xf>
    <xf numFmtId="0" fontId="100" fillId="0" borderId="28" xfId="0" applyFont="1" applyBorder="1" applyAlignment="1">
      <alignment horizontal="left" vertical="top" wrapText="1"/>
    </xf>
    <xf numFmtId="178" fontId="147" fillId="0" borderId="0" xfId="12" applyFont="1" applyAlignment="1">
      <alignment horizontal="left" vertical="center" wrapText="1"/>
    </xf>
    <xf numFmtId="178" fontId="147" fillId="0" borderId="57" xfId="12" applyFont="1" applyBorder="1" applyAlignment="1">
      <alignment horizontal="left" vertical="center"/>
    </xf>
    <xf numFmtId="178" fontId="152" fillId="41" borderId="87" xfId="13" applyNumberFormat="1" applyFont="1" applyFill="1" applyBorder="1" applyAlignment="1">
      <alignment horizontal="left" vertical="top" wrapText="1" shrinkToFit="1"/>
    </xf>
    <xf numFmtId="178" fontId="152" fillId="41" borderId="88" xfId="13" applyNumberFormat="1" applyFont="1" applyFill="1" applyBorder="1" applyAlignment="1">
      <alignment horizontal="left" vertical="top" shrinkToFit="1"/>
    </xf>
    <xf numFmtId="178" fontId="108" fillId="0" borderId="118" xfId="12" applyFont="1" applyBorder="1" applyAlignment="1">
      <alignment horizontal="left" vertical="center" wrapText="1"/>
    </xf>
    <xf numFmtId="178" fontId="108" fillId="0" borderId="119" xfId="12" applyFont="1" applyBorder="1" applyAlignment="1">
      <alignment horizontal="left" vertical="center"/>
    </xf>
    <xf numFmtId="178" fontId="109" fillId="40" borderId="58" xfId="12" applyFont="1" applyFill="1" applyBorder="1" applyAlignment="1">
      <alignment horizontal="center" vertical="center"/>
    </xf>
    <xf numFmtId="178" fontId="109" fillId="40" borderId="73" xfId="12" applyFont="1" applyFill="1" applyBorder="1" applyAlignment="1">
      <alignment horizontal="center" vertical="center"/>
    </xf>
    <xf numFmtId="0" fontId="47" fillId="39" borderId="29" xfId="11" applyFont="1" applyFill="1" applyBorder="1" applyAlignment="1">
      <alignment horizontal="left" vertical="center" wrapText="1" indent="1"/>
    </xf>
    <xf numFmtId="0" fontId="47" fillId="39" borderId="125" xfId="11" applyFont="1" applyFill="1" applyBorder="1" applyAlignment="1">
      <alignment horizontal="left" vertical="center" wrapText="1" indent="1"/>
    </xf>
    <xf numFmtId="178" fontId="49" fillId="0" borderId="117" xfId="12" applyFont="1" applyBorder="1" applyAlignment="1">
      <alignment horizontal="center" vertical="center" wrapText="1"/>
    </xf>
    <xf numFmtId="178" fontId="49" fillId="0" borderId="114" xfId="12" applyFont="1" applyBorder="1" applyAlignment="1">
      <alignment horizontal="center" vertical="center" wrapText="1"/>
    </xf>
    <xf numFmtId="178" fontId="146" fillId="41" borderId="58" xfId="12" applyFont="1" applyFill="1" applyBorder="1" applyAlignment="1">
      <alignment horizontal="left" vertical="center" wrapText="1"/>
    </xf>
    <xf numFmtId="178" fontId="146" fillId="41" borderId="63" xfId="12" applyFont="1" applyFill="1" applyBorder="1" applyAlignment="1">
      <alignment horizontal="left" vertical="center"/>
    </xf>
    <xf numFmtId="178" fontId="112" fillId="41" borderId="56" xfId="12" applyFont="1" applyFill="1" applyBorder="1" applyAlignment="1">
      <alignment horizontal="left" vertical="top" wrapText="1"/>
    </xf>
    <xf numFmtId="178" fontId="112" fillId="41" borderId="0" xfId="12" applyFont="1" applyFill="1" applyAlignment="1">
      <alignment horizontal="left" vertical="top"/>
    </xf>
    <xf numFmtId="178" fontId="109" fillId="0" borderId="59" xfId="13" applyNumberFormat="1" applyFont="1" applyFill="1" applyBorder="1" applyAlignment="1">
      <alignment horizontal="center" vertical="center" wrapText="1"/>
    </xf>
    <xf numFmtId="178" fontId="100" fillId="0" borderId="58" xfId="13" applyNumberFormat="1" applyFont="1" applyFill="1" applyBorder="1" applyAlignment="1">
      <alignment horizontal="left" vertical="top" wrapText="1"/>
    </xf>
    <xf numFmtId="178" fontId="100" fillId="0" borderId="62" xfId="13" applyNumberFormat="1" applyFont="1" applyFill="1" applyBorder="1" applyAlignment="1">
      <alignment horizontal="left" vertical="top" wrapText="1"/>
    </xf>
    <xf numFmtId="178" fontId="109" fillId="40" borderId="62" xfId="12" applyFont="1" applyFill="1" applyBorder="1" applyAlignment="1">
      <alignment horizontal="left" vertical="center"/>
    </xf>
    <xf numFmtId="178" fontId="109" fillId="40" borderId="69" xfId="12" applyFont="1" applyFill="1" applyBorder="1" applyAlignment="1">
      <alignment horizontal="left" vertical="center"/>
    </xf>
    <xf numFmtId="178" fontId="100" fillId="0" borderId="59" xfId="13" applyNumberFormat="1" applyFont="1" applyFill="1" applyBorder="1" applyAlignment="1">
      <alignment horizontal="left" vertical="center" wrapText="1"/>
    </xf>
    <xf numFmtId="0" fontId="150" fillId="0" borderId="0" xfId="0" applyFont="1" applyAlignment="1">
      <alignment horizontal="left" vertical="top" wrapText="1"/>
    </xf>
    <xf numFmtId="0" fontId="150" fillId="0" borderId="0" xfId="0" applyFont="1" applyAlignment="1">
      <alignment horizontal="left" vertical="top"/>
    </xf>
    <xf numFmtId="0" fontId="150" fillId="0" borderId="27" xfId="0" applyFont="1" applyBorder="1" applyAlignment="1">
      <alignment horizontal="left" vertical="top"/>
    </xf>
    <xf numFmtId="0" fontId="27" fillId="0" borderId="85" xfId="13" applyFont="1" applyFill="1" applyBorder="1" applyAlignment="1">
      <alignment horizontal="left" vertical="center" wrapText="1"/>
    </xf>
    <xf numFmtId="0" fontId="27" fillId="0" borderId="86" xfId="13" applyFont="1" applyFill="1" applyBorder="1" applyAlignment="1">
      <alignment horizontal="left" vertical="center" wrapText="1"/>
    </xf>
    <xf numFmtId="178" fontId="146" fillId="0" borderId="58" xfId="13" applyNumberFormat="1" applyFont="1" applyFill="1" applyBorder="1" applyAlignment="1">
      <alignment horizontal="left" vertical="center" wrapText="1"/>
    </xf>
    <xf numFmtId="178" fontId="146" fillId="0" borderId="63" xfId="13" applyNumberFormat="1" applyFont="1" applyFill="1" applyBorder="1" applyAlignment="1">
      <alignment horizontal="left" vertical="center" wrapText="1"/>
    </xf>
    <xf numFmtId="0" fontId="159" fillId="0" borderId="111" xfId="0" applyFont="1" applyBorder="1" applyAlignment="1">
      <alignment horizontal="left" vertical="top" wrapText="1"/>
    </xf>
    <xf numFmtId="0" fontId="159" fillId="0" borderId="112" xfId="0" applyFont="1" applyBorder="1" applyAlignment="1">
      <alignment horizontal="left" vertical="top" wrapText="1"/>
    </xf>
    <xf numFmtId="0" fontId="27" fillId="0" borderId="85" xfId="13" applyFont="1" applyFill="1" applyBorder="1" applyAlignment="1">
      <alignment horizontal="left" vertical="top" wrapText="1"/>
    </xf>
    <xf numFmtId="0" fontId="27" fillId="0" borderId="86" xfId="13" applyFont="1" applyFill="1" applyBorder="1" applyAlignment="1">
      <alignment horizontal="left" vertical="top" wrapText="1"/>
    </xf>
    <xf numFmtId="178" fontId="109" fillId="0" borderId="111" xfId="12" applyFont="1" applyBorder="1" applyAlignment="1">
      <alignment horizontal="left" vertical="center"/>
    </xf>
    <xf numFmtId="178" fontId="109" fillId="0" borderId="115" xfId="12" applyFont="1" applyBorder="1" applyAlignment="1">
      <alignment horizontal="left" vertical="center"/>
    </xf>
    <xf numFmtId="178" fontId="109" fillId="0" borderId="104" xfId="13" applyNumberFormat="1" applyFont="1" applyFill="1" applyBorder="1" applyAlignment="1">
      <alignment horizontal="center" vertical="center" wrapText="1"/>
    </xf>
    <xf numFmtId="178" fontId="109" fillId="0" borderId="6" xfId="13" applyNumberFormat="1" applyFont="1" applyFill="1" applyBorder="1" applyAlignment="1">
      <alignment horizontal="center" vertical="center" wrapText="1"/>
    </xf>
    <xf numFmtId="178" fontId="27" fillId="0" borderId="108" xfId="12" applyFont="1" applyBorder="1" applyAlignment="1">
      <alignment horizontal="center" vertical="center"/>
    </xf>
    <xf numFmtId="178" fontId="27" fillId="0" borderId="109" xfId="12" applyFont="1" applyBorder="1" applyAlignment="1">
      <alignment horizontal="center" vertical="center"/>
    </xf>
    <xf numFmtId="178" fontId="100" fillId="0" borderId="58" xfId="13" applyNumberFormat="1" applyFont="1" applyFill="1" applyBorder="1" applyAlignment="1">
      <alignment horizontal="center" vertical="center" wrapText="1"/>
    </xf>
    <xf numFmtId="178" fontId="100" fillId="0" borderId="63" xfId="13" applyNumberFormat="1" applyFont="1" applyFill="1" applyBorder="1" applyAlignment="1">
      <alignment horizontal="center" vertical="center" wrapText="1"/>
    </xf>
    <xf numFmtId="178" fontId="112" fillId="41" borderId="67" xfId="13" applyNumberFormat="1" applyFont="1" applyFill="1" applyBorder="1" applyAlignment="1">
      <alignment horizontal="left" vertical="top" wrapText="1" shrinkToFit="1"/>
    </xf>
    <xf numFmtId="178" fontId="112" fillId="41" borderId="71" xfId="13" applyNumberFormat="1" applyFont="1" applyFill="1" applyBorder="1" applyAlignment="1">
      <alignment horizontal="left" vertical="top" shrinkToFit="1"/>
    </xf>
    <xf numFmtId="178" fontId="27" fillId="38" borderId="117" xfId="12" applyFont="1" applyFill="1" applyBorder="1" applyAlignment="1">
      <alignment horizontal="center" wrapText="1"/>
    </xf>
    <xf numFmtId="178" fontId="141" fillId="0" borderId="68" xfId="13" applyNumberFormat="1" applyFont="1" applyFill="1" applyBorder="1" applyAlignment="1">
      <alignment horizontal="center" vertical="top"/>
    </xf>
    <xf numFmtId="178" fontId="141" fillId="0" borderId="0" xfId="13" applyNumberFormat="1" applyFont="1" applyFill="1" applyBorder="1" applyAlignment="1">
      <alignment horizontal="center" vertical="top"/>
    </xf>
    <xf numFmtId="178" fontId="122" fillId="41" borderId="0" xfId="12" applyFont="1" applyFill="1" applyAlignment="1">
      <alignment horizontal="center" vertical="center"/>
    </xf>
    <xf numFmtId="178" fontId="133" fillId="0" borderId="116" xfId="12" applyFont="1" applyBorder="1" applyAlignment="1">
      <alignment horizontal="left" vertical="center" wrapText="1"/>
    </xf>
    <xf numFmtId="178" fontId="133" fillId="0" borderId="111" xfId="12" applyFont="1" applyBorder="1" applyAlignment="1">
      <alignment horizontal="left" vertical="center"/>
    </xf>
    <xf numFmtId="178" fontId="109" fillId="0" borderId="68" xfId="13" applyNumberFormat="1" applyFont="1" applyFill="1" applyBorder="1" applyAlignment="1">
      <alignment horizontal="left" vertical="center" wrapText="1"/>
    </xf>
    <xf numFmtId="178" fontId="109" fillId="0" borderId="0" xfId="13" applyNumberFormat="1" applyFont="1" applyFill="1" applyBorder="1" applyAlignment="1">
      <alignment horizontal="left" vertical="center" wrapText="1"/>
    </xf>
    <xf numFmtId="178" fontId="100" fillId="40" borderId="58" xfId="13" applyNumberFormat="1" applyFont="1" applyFill="1" applyBorder="1" applyAlignment="1">
      <alignment horizontal="left" vertical="center" wrapText="1" shrinkToFit="1"/>
    </xf>
    <xf numFmtId="178" fontId="100" fillId="40" borderId="62" xfId="13" applyNumberFormat="1" applyFont="1" applyFill="1" applyBorder="1" applyAlignment="1">
      <alignment horizontal="left" vertical="center" shrinkToFit="1"/>
    </xf>
    <xf numFmtId="0" fontId="35" fillId="0" borderId="0" xfId="0" applyFont="1" applyAlignment="1">
      <alignment horizontal="center" vertical="center" wrapText="1"/>
    </xf>
    <xf numFmtId="178" fontId="141" fillId="0" borderId="68" xfId="13" applyNumberFormat="1" applyFont="1" applyFill="1" applyBorder="1" applyAlignment="1">
      <alignment horizontal="center" vertical="top" wrapText="1"/>
    </xf>
    <xf numFmtId="178" fontId="141" fillId="0" borderId="0" xfId="13" applyNumberFormat="1" applyFont="1" applyFill="1" applyBorder="1" applyAlignment="1">
      <alignment horizontal="center" vertical="top" wrapText="1"/>
    </xf>
    <xf numFmtId="178" fontId="146" fillId="41" borderId="62" xfId="12" applyFont="1" applyFill="1" applyBorder="1" applyAlignment="1">
      <alignment horizontal="left" vertical="center" wrapText="1"/>
    </xf>
    <xf numFmtId="178" fontId="146" fillId="41" borderId="69" xfId="12" applyFont="1" applyFill="1" applyBorder="1" applyAlignment="1">
      <alignment horizontal="left" vertical="center"/>
    </xf>
    <xf numFmtId="0" fontId="164" fillId="0" borderId="131" xfId="0" applyFont="1" applyBorder="1" applyAlignment="1">
      <alignment horizontal="left" vertical="top" wrapText="1"/>
    </xf>
    <xf numFmtId="0" fontId="128" fillId="0" borderId="111" xfId="0" applyFont="1" applyBorder="1" applyAlignment="1">
      <alignment horizontal="left" vertical="top" wrapText="1"/>
    </xf>
    <xf numFmtId="178" fontId="109" fillId="0" borderId="40" xfId="12" applyFont="1" applyBorder="1" applyAlignment="1">
      <alignment horizontal="left" vertical="center" wrapText="1"/>
    </xf>
    <xf numFmtId="178" fontId="109" fillId="0" borderId="28" xfId="12" applyFont="1" applyBorder="1" applyAlignment="1">
      <alignment horizontal="left" vertical="center" wrapText="1"/>
    </xf>
    <xf numFmtId="178" fontId="102" fillId="0" borderId="136" xfId="12" applyFont="1" applyBorder="1" applyAlignment="1">
      <alignment horizontal="left" vertical="center" wrapText="1"/>
    </xf>
    <xf numFmtId="178" fontId="112" fillId="0" borderId="41" xfId="12" applyFont="1" applyBorder="1" applyAlignment="1">
      <alignment horizontal="left" vertical="top" wrapText="1"/>
    </xf>
    <xf numFmtId="178" fontId="121" fillId="0" borderId="41" xfId="13" applyNumberFormat="1" applyFont="1" applyFill="1" applyBorder="1" applyAlignment="1">
      <alignment horizontal="left" vertical="top" wrapText="1"/>
    </xf>
    <xf numFmtId="178" fontId="121" fillId="0" borderId="137" xfId="13" applyNumberFormat="1" applyFont="1" applyFill="1" applyBorder="1" applyAlignment="1">
      <alignment horizontal="left" vertical="top" wrapText="1"/>
    </xf>
    <xf numFmtId="0" fontId="156" fillId="0" borderId="131" xfId="0" applyFont="1" applyBorder="1" applyAlignment="1">
      <alignment horizontal="left" vertical="top" wrapText="1"/>
    </xf>
    <xf numFmtId="0" fontId="156" fillId="0" borderId="112" xfId="0" applyFont="1" applyBorder="1" applyAlignment="1">
      <alignment horizontal="left" vertical="top" wrapText="1"/>
    </xf>
    <xf numFmtId="178" fontId="100" fillId="0" borderId="126" xfId="13" applyNumberFormat="1" applyFont="1" applyFill="1" applyBorder="1" applyAlignment="1">
      <alignment horizontal="left" vertical="top" wrapText="1" shrinkToFit="1"/>
    </xf>
    <xf numFmtId="178" fontId="100" fillId="0" borderId="133" xfId="13" applyNumberFormat="1" applyFont="1" applyFill="1" applyBorder="1" applyAlignment="1">
      <alignment horizontal="left" vertical="top" wrapText="1" shrinkToFit="1"/>
    </xf>
    <xf numFmtId="178" fontId="114" fillId="41" borderId="129" xfId="13" applyNumberFormat="1" applyFont="1" applyFill="1" applyBorder="1" applyAlignment="1">
      <alignment horizontal="center" vertical="center" wrapText="1"/>
    </xf>
    <xf numFmtId="178" fontId="114" fillId="41" borderId="130" xfId="13" applyNumberFormat="1" applyFont="1" applyFill="1" applyBorder="1" applyAlignment="1">
      <alignment horizontal="center" vertical="center" wrapText="1"/>
    </xf>
    <xf numFmtId="0" fontId="100" fillId="41" borderId="40" xfId="0" applyFont="1" applyFill="1" applyBorder="1" applyAlignment="1">
      <alignment horizontal="left" vertical="top" wrapText="1"/>
    </xf>
    <xf numFmtId="0" fontId="100" fillId="41" borderId="28" xfId="0" applyFont="1" applyFill="1" applyBorder="1" applyAlignment="1">
      <alignment horizontal="left" vertical="top" wrapText="1"/>
    </xf>
    <xf numFmtId="178" fontId="100" fillId="41" borderId="62" xfId="12" applyFont="1" applyFill="1" applyBorder="1" applyAlignment="1">
      <alignment horizontal="center" vertical="center"/>
    </xf>
    <xf numFmtId="178" fontId="100" fillId="41" borderId="73" xfId="12" applyFont="1" applyFill="1" applyBorder="1" applyAlignment="1">
      <alignment horizontal="center" vertical="center"/>
    </xf>
    <xf numFmtId="178" fontId="114" fillId="0" borderId="39" xfId="12" applyFont="1" applyBorder="1" applyAlignment="1">
      <alignment horizontal="left" vertical="center" wrapText="1"/>
    </xf>
    <xf numFmtId="178" fontId="114" fillId="0" borderId="26" xfId="12" applyFont="1" applyBorder="1" applyAlignment="1">
      <alignment horizontal="left" vertical="center" wrapText="1"/>
    </xf>
    <xf numFmtId="178" fontId="49" fillId="0" borderId="39" xfId="12" applyFont="1" applyBorder="1" applyAlignment="1">
      <alignment horizontal="center" vertical="center" wrapText="1"/>
    </xf>
    <xf numFmtId="178" fontId="49" fillId="0" borderId="26" xfId="12" applyFont="1" applyBorder="1" applyAlignment="1">
      <alignment horizontal="center" vertical="center" wrapText="1"/>
    </xf>
    <xf numFmtId="0" fontId="35" fillId="0" borderId="0" xfId="0" applyFont="1" applyAlignment="1">
      <alignment horizontal="left" vertical="top"/>
    </xf>
    <xf numFmtId="0" fontId="47" fillId="39" borderId="30" xfId="11" applyFont="1" applyFill="1" applyBorder="1" applyAlignment="1">
      <alignment horizontal="left" vertical="center" wrapText="1" indent="1"/>
    </xf>
    <xf numFmtId="178" fontId="49" fillId="41" borderId="113" xfId="12" applyFont="1" applyFill="1" applyBorder="1" applyAlignment="1">
      <alignment horizontal="center" vertical="center" wrapText="1"/>
    </xf>
    <xf numFmtId="178" fontId="114" fillId="0" borderId="62" xfId="12" applyFont="1" applyBorder="1" applyAlignment="1">
      <alignment horizontal="left" vertical="center" wrapText="1"/>
    </xf>
    <xf numFmtId="178" fontId="114" fillId="0" borderId="73" xfId="12" applyFont="1" applyBorder="1" applyAlignment="1">
      <alignment horizontal="left" vertical="center"/>
    </xf>
    <xf numFmtId="178" fontId="113" fillId="0" borderId="62" xfId="12" applyFont="1" applyBorder="1" applyAlignment="1">
      <alignment vertical="top" wrapText="1"/>
    </xf>
    <xf numFmtId="178" fontId="113" fillId="0" borderId="73" xfId="12" applyFont="1" applyBorder="1" applyAlignment="1">
      <alignment vertical="top"/>
    </xf>
    <xf numFmtId="178" fontId="114" fillId="0" borderId="58" xfId="12" applyFont="1" applyBorder="1" applyAlignment="1">
      <alignment horizontal="center" vertical="center" wrapText="1"/>
    </xf>
    <xf numFmtId="178" fontId="114" fillId="0" borderId="62" xfId="12" applyFont="1" applyBorder="1" applyAlignment="1">
      <alignment horizontal="center" vertical="center"/>
    </xf>
    <xf numFmtId="178" fontId="110" fillId="0" borderId="73" xfId="12" applyFont="1" applyBorder="1" applyAlignment="1">
      <alignment horizontal="center" vertical="center"/>
    </xf>
    <xf numFmtId="0" fontId="128" fillId="0" borderId="131" xfId="0" applyFont="1" applyBorder="1" applyAlignment="1">
      <alignment horizontal="left" vertical="top" wrapText="1"/>
    </xf>
    <xf numFmtId="0" fontId="128" fillId="0" borderId="112" xfId="0" applyFont="1" applyBorder="1" applyAlignment="1">
      <alignment horizontal="left" vertical="top" wrapText="1"/>
    </xf>
    <xf numFmtId="178" fontId="101" fillId="0" borderId="62" xfId="12" applyFont="1" applyBorder="1" applyAlignment="1">
      <alignment horizontal="left" vertical="center"/>
    </xf>
    <xf numFmtId="178" fontId="101" fillId="0" borderId="73" xfId="12" applyFont="1" applyBorder="1" applyAlignment="1">
      <alignment horizontal="left" vertical="center"/>
    </xf>
    <xf numFmtId="178" fontId="113" fillId="41" borderId="111" xfId="13" applyNumberFormat="1" applyFont="1" applyFill="1" applyBorder="1" applyAlignment="1">
      <alignment horizontal="left" vertical="center" wrapText="1"/>
    </xf>
    <xf numFmtId="178" fontId="113" fillId="41" borderId="114" xfId="13" applyNumberFormat="1" applyFont="1" applyFill="1" applyBorder="1" applyAlignment="1">
      <alignment horizontal="left" vertical="center" wrapText="1"/>
    </xf>
    <xf numFmtId="178" fontId="108" fillId="0" borderId="113" xfId="12" applyFont="1" applyBorder="1" applyAlignment="1">
      <alignment horizontal="left" vertical="center" wrapText="1"/>
    </xf>
    <xf numFmtId="178" fontId="108" fillId="0" borderId="113" xfId="12" applyFont="1" applyBorder="1" applyAlignment="1">
      <alignment horizontal="left" vertical="center"/>
    </xf>
    <xf numFmtId="0" fontId="46" fillId="39" borderId="13" xfId="11" applyFont="1" applyFill="1" applyBorder="1" applyAlignment="1">
      <alignment horizontal="left" vertical="center" wrapText="1" indent="1"/>
    </xf>
    <xf numFmtId="0" fontId="46" fillId="39" borderId="11" xfId="11" applyFont="1" applyFill="1" applyBorder="1" applyAlignment="1">
      <alignment horizontal="left" vertical="center" wrapText="1" indent="1"/>
    </xf>
    <xf numFmtId="0" fontId="161" fillId="0" borderId="40" xfId="0" applyFont="1" applyBorder="1" applyAlignment="1">
      <alignment horizontal="left" vertical="top" wrapText="1"/>
    </xf>
    <xf numFmtId="0" fontId="161" fillId="0" borderId="28" xfId="0" applyFont="1" applyBorder="1" applyAlignment="1">
      <alignment horizontal="left" vertical="top" wrapText="1"/>
    </xf>
    <xf numFmtId="178" fontId="27" fillId="0" borderId="37" xfId="12" applyFont="1" applyBorder="1" applyAlignment="1">
      <alignment horizontal="left" vertical="center" wrapText="1"/>
    </xf>
    <xf numFmtId="178" fontId="27" fillId="0" borderId="10" xfId="12" applyFont="1" applyBorder="1" applyAlignment="1">
      <alignment horizontal="left" vertical="center" wrapText="1"/>
    </xf>
    <xf numFmtId="178" fontId="112" fillId="41" borderId="129" xfId="13" applyNumberFormat="1" applyFont="1" applyFill="1" applyBorder="1" applyAlignment="1">
      <alignment horizontal="left" vertical="center" wrapText="1"/>
    </xf>
    <xf numFmtId="178" fontId="112" fillId="41" borderId="130" xfId="13" applyNumberFormat="1" applyFont="1" applyFill="1" applyBorder="1" applyAlignment="1">
      <alignment horizontal="left" vertical="center" wrapText="1"/>
    </xf>
    <xf numFmtId="178" fontId="142" fillId="0" borderId="138" xfId="12" applyFont="1" applyBorder="1" applyAlignment="1">
      <alignment horizontal="center" vertical="center" wrapText="1"/>
    </xf>
    <xf numFmtId="0" fontId="142" fillId="0" borderId="0" xfId="0" applyFont="1" applyAlignment="1">
      <alignment horizontal="left" vertical="top" wrapText="1"/>
    </xf>
    <xf numFmtId="0" fontId="142" fillId="0" borderId="7" xfId="0" applyFont="1" applyBorder="1" applyAlignment="1">
      <alignment horizontal="left" vertical="top" wrapText="1"/>
    </xf>
    <xf numFmtId="178" fontId="100" fillId="41" borderId="47" xfId="13" applyNumberFormat="1" applyFont="1" applyFill="1" applyBorder="1" applyAlignment="1">
      <alignment horizontal="left" vertical="top" wrapText="1"/>
    </xf>
    <xf numFmtId="178" fontId="100" fillId="0" borderId="48" xfId="13" applyNumberFormat="1" applyFont="1" applyFill="1" applyBorder="1" applyAlignment="1">
      <alignment horizontal="left" vertical="center" wrapText="1"/>
    </xf>
    <xf numFmtId="178" fontId="175" fillId="0" borderId="141" xfId="12" applyFont="1" applyBorder="1" applyAlignment="1">
      <alignment horizontal="center"/>
    </xf>
    <xf numFmtId="178" fontId="146" fillId="0" borderId="147" xfId="12" applyFont="1" applyBorder="1" applyAlignment="1">
      <alignment horizontal="left" wrapText="1"/>
    </xf>
    <xf numFmtId="0" fontId="175" fillId="0" borderId="141" xfId="0" applyFont="1" applyBorder="1" applyAlignment="1">
      <alignment horizontal="center" vertical="top" wrapText="1"/>
    </xf>
    <xf numFmtId="0" fontId="146" fillId="0" borderId="147" xfId="0" applyFont="1" applyBorder="1" applyAlignment="1">
      <alignment horizontal="left" vertical="top" wrapText="1"/>
    </xf>
    <xf numFmtId="0" fontId="176" fillId="0" borderId="164" xfId="0" applyFont="1" applyBorder="1" applyAlignment="1">
      <alignment horizontal="left" vertical="top" wrapText="1"/>
    </xf>
    <xf numFmtId="178" fontId="177" fillId="0" borderId="141" xfId="13" applyNumberFormat="1" applyFont="1" applyFill="1" applyBorder="1" applyAlignment="1">
      <alignment horizontal="center" vertical="center" wrapText="1"/>
    </xf>
    <xf numFmtId="178" fontId="101" fillId="0" borderId="141" xfId="12" applyFont="1" applyBorder="1" applyAlignment="1">
      <alignment horizontal="center" vertical="center"/>
    </xf>
    <xf numFmtId="178" fontId="101" fillId="0" borderId="147" xfId="12" applyFont="1" applyBorder="1" applyAlignment="1">
      <alignment horizontal="center" vertical="center"/>
    </xf>
    <xf numFmtId="178" fontId="178" fillId="41" borderId="141" xfId="13" applyNumberFormat="1" applyFont="1" applyFill="1" applyBorder="1" applyAlignment="1">
      <alignment horizontal="center" vertical="center" wrapText="1"/>
    </xf>
    <xf numFmtId="0" fontId="111" fillId="0" borderId="146" xfId="0" applyFont="1" applyBorder="1" applyAlignment="1">
      <alignment horizontal="center" vertical="top" wrapText="1"/>
    </xf>
    <xf numFmtId="0" fontId="124" fillId="0" borderId="141" xfId="0" applyFont="1" applyBorder="1" applyAlignment="1">
      <alignment horizontal="center" vertical="top" wrapText="1"/>
    </xf>
    <xf numFmtId="178" fontId="124" fillId="39" borderId="13" xfId="13" applyNumberFormat="1" applyFont="1" applyFill="1" applyBorder="1" applyAlignment="1">
      <alignment horizontal="right" vertical="center" wrapText="1" indent="1"/>
    </xf>
    <xf numFmtId="0" fontId="124" fillId="39" borderId="156" xfId="11" applyFont="1" applyFill="1" applyBorder="1" applyAlignment="1">
      <alignment horizontal="left" vertical="center" wrapText="1" indent="1"/>
    </xf>
    <xf numFmtId="0" fontId="124" fillId="39" borderId="143" xfId="11" applyFont="1" applyFill="1" applyBorder="1" applyAlignment="1">
      <alignment horizontal="left" vertical="center" wrapText="1" indent="1"/>
    </xf>
    <xf numFmtId="0" fontId="124" fillId="39" borderId="157" xfId="11" applyFont="1" applyFill="1" applyBorder="1" applyAlignment="1">
      <alignment horizontal="left" vertical="center" wrapText="1" indent="1"/>
    </xf>
    <xf numFmtId="0" fontId="124" fillId="39" borderId="158" xfId="11" applyFont="1" applyFill="1" applyBorder="1" applyAlignment="1">
      <alignment horizontal="left" vertical="center" wrapText="1" indent="1"/>
    </xf>
    <xf numFmtId="178" fontId="177" fillId="41" borderId="0" xfId="13" applyNumberFormat="1" applyFont="1" applyFill="1" applyBorder="1" applyAlignment="1">
      <alignment horizontal="center" vertical="center" wrapText="1"/>
    </xf>
    <xf numFmtId="0" fontId="179" fillId="41" borderId="167" xfId="11" applyFont="1" applyFill="1" applyBorder="1" applyAlignment="1">
      <alignment horizontal="center" vertical="center" wrapText="1"/>
    </xf>
    <xf numFmtId="0" fontId="98" fillId="41" borderId="141" xfId="11" applyFont="1" applyFill="1" applyBorder="1" applyAlignment="1">
      <alignment horizontal="center" vertical="center" wrapText="1"/>
    </xf>
    <xf numFmtId="0" fontId="98" fillId="0" borderId="147" xfId="11" applyFont="1" applyFill="1" applyBorder="1" applyAlignment="1">
      <alignment horizontal="left" vertical="center" wrapText="1"/>
    </xf>
    <xf numFmtId="0" fontId="135" fillId="0" borderId="141" xfId="11" applyFont="1" applyFill="1" applyBorder="1" applyAlignment="1">
      <alignment horizontal="center" vertical="center" wrapText="1"/>
    </xf>
    <xf numFmtId="0" fontId="98" fillId="41" borderId="147" xfId="11" applyFont="1" applyFill="1" applyBorder="1" applyAlignment="1">
      <alignment vertical="center" wrapText="1"/>
    </xf>
    <xf numFmtId="178" fontId="101" fillId="0" borderId="0" xfId="13" applyNumberFormat="1" applyFont="1" applyFill="1" applyBorder="1" applyAlignment="1">
      <alignment horizontal="center" vertical="center" wrapText="1"/>
    </xf>
    <xf numFmtId="0" fontId="179" fillId="41" borderId="141" xfId="11" applyFont="1" applyFill="1" applyBorder="1" applyAlignment="1">
      <alignment horizontal="center" vertical="center" wrapText="1"/>
    </xf>
    <xf numFmtId="0" fontId="98" fillId="0" borderId="141" xfId="11" applyFont="1" applyFill="1" applyBorder="1" applyAlignment="1">
      <alignment horizontal="center" vertical="center" wrapText="1"/>
    </xf>
    <xf numFmtId="0" fontId="111" fillId="0" borderId="7" xfId="13" applyFont="1" applyFill="1" applyBorder="1" applyAlignment="1">
      <alignment horizontal="center" vertical="top" wrapText="1"/>
    </xf>
    <xf numFmtId="0" fontId="111" fillId="41" borderId="146" xfId="11" applyFont="1" applyFill="1" applyBorder="1" applyAlignment="1">
      <alignment vertical="center" wrapText="1"/>
    </xf>
    <xf numFmtId="0" fontId="111" fillId="41" borderId="145" xfId="11" applyFont="1" applyFill="1" applyBorder="1" applyAlignment="1">
      <alignment vertical="top" wrapText="1"/>
    </xf>
    <xf numFmtId="0" fontId="111" fillId="0" borderId="146" xfId="11" applyFont="1" applyFill="1" applyBorder="1" applyAlignment="1">
      <alignment vertical="top" wrapText="1"/>
    </xf>
    <xf numFmtId="0" fontId="180" fillId="0" borderId="145" xfId="11" applyFont="1" applyFill="1" applyBorder="1" applyAlignment="1">
      <alignment vertical="top" wrapText="1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08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  <mruColors>
      <color rgb="FF57D3FF"/>
      <color rgb="FFFFFF66"/>
      <color rgb="FFFFFF65"/>
      <color rgb="FFFFFF99"/>
      <color rgb="FFDB2DAD"/>
      <color rgb="FFEF9FDA"/>
      <color rgb="FFFF3300"/>
      <color rgb="FF0B8693"/>
      <color rgb="FF9BE5FF"/>
      <color rgb="FFEE82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microsoft.com/office/2007/relationships/hdphoto" Target="../media/hdphoto2.wdp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8.png"/><Relationship Id="rId5" Type="http://schemas.microsoft.com/office/2007/relationships/hdphoto" Target="../media/hdphoto1.wdp"/><Relationship Id="rId4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8.png"/><Relationship Id="rId1" Type="http://schemas.openxmlformats.org/officeDocument/2006/relationships/image" Target="../media/image4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2.wdp"/><Relationship Id="rId2" Type="http://schemas.openxmlformats.org/officeDocument/2006/relationships/image" Target="../media/image8.png"/><Relationship Id="rId1" Type="http://schemas.openxmlformats.org/officeDocument/2006/relationships/image" Target="../media/image4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6</xdr:col>
      <xdr:colOff>1493200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  <xdr:twoCellAnchor>
    <xdr:from>
      <xdr:col>5</xdr:col>
      <xdr:colOff>145677</xdr:colOff>
      <xdr:row>1</xdr:row>
      <xdr:rowOff>1131794</xdr:rowOff>
    </xdr:from>
    <xdr:to>
      <xdr:col>5</xdr:col>
      <xdr:colOff>549088</xdr:colOff>
      <xdr:row>3</xdr:row>
      <xdr:rowOff>291354</xdr:rowOff>
    </xdr:to>
    <xdr:sp macro="" textlink="">
      <xdr:nvSpPr>
        <xdr:cNvPr id="4" name="吹き出し: 円形 3">
          <a:extLst>
            <a:ext uri="{FF2B5EF4-FFF2-40B4-BE49-F238E27FC236}">
              <a16:creationId xmlns:a16="http://schemas.microsoft.com/office/drawing/2014/main" id="{B69BC711-E7E0-437F-A590-815A77594C62}"/>
            </a:ext>
          </a:extLst>
        </xdr:cNvPr>
        <xdr:cNvSpPr/>
      </xdr:nvSpPr>
      <xdr:spPr>
        <a:xfrm>
          <a:off x="7440706" y="1243853"/>
          <a:ext cx="403411" cy="683560"/>
        </a:xfrm>
        <a:prstGeom prst="wedgeEllipseCallout">
          <a:avLst>
            <a:gd name="adj1" fmla="val 312640"/>
            <a:gd name="adj2" fmla="val 35986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初日</a:t>
          </a:r>
        </a:p>
      </xdr:txBody>
    </xdr:sp>
    <xdr:clientData/>
  </xdr:twoCellAnchor>
  <xdr:oneCellAnchor>
    <xdr:from>
      <xdr:col>3</xdr:col>
      <xdr:colOff>154163</xdr:colOff>
      <xdr:row>16</xdr:row>
      <xdr:rowOff>131240</xdr:rowOff>
    </xdr:from>
    <xdr:ext cx="184730" cy="26526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C00687FE-D687-4667-807F-ABDC416BBED2}"/>
            </a:ext>
          </a:extLst>
        </xdr:cNvPr>
        <xdr:cNvSpPr/>
      </xdr:nvSpPr>
      <xdr:spPr>
        <a:xfrm>
          <a:off x="3125963" y="51985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24</xdr:row>
      <xdr:rowOff>131240</xdr:rowOff>
    </xdr:from>
    <xdr:ext cx="184730" cy="26526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43FC3908-AEA6-4967-8E20-06FB343A718E}"/>
            </a:ext>
          </a:extLst>
        </xdr:cNvPr>
        <xdr:cNvSpPr/>
      </xdr:nvSpPr>
      <xdr:spPr>
        <a:xfrm>
          <a:off x="5206223" y="7316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24</xdr:row>
      <xdr:rowOff>131240</xdr:rowOff>
    </xdr:from>
    <xdr:ext cx="184730" cy="265265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BA3D6817-5394-4A0A-812F-34F3D6D1157D}"/>
            </a:ext>
          </a:extLst>
        </xdr:cNvPr>
        <xdr:cNvSpPr/>
      </xdr:nvSpPr>
      <xdr:spPr>
        <a:xfrm>
          <a:off x="5206223" y="7316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3</xdr:col>
      <xdr:colOff>39718</xdr:colOff>
      <xdr:row>29</xdr:row>
      <xdr:rowOff>15227</xdr:rowOff>
    </xdr:from>
    <xdr:to>
      <xdr:col>3</xdr:col>
      <xdr:colOff>2059018</xdr:colOff>
      <xdr:row>33</xdr:row>
      <xdr:rowOff>12754</xdr:rowOff>
    </xdr:to>
    <xdr:sp macro="" textlink="">
      <xdr:nvSpPr>
        <xdr:cNvPr id="5" name="雲 4">
          <a:extLst>
            <a:ext uri="{FF2B5EF4-FFF2-40B4-BE49-F238E27FC236}">
              <a16:creationId xmlns:a16="http://schemas.microsoft.com/office/drawing/2014/main" id="{D69A8BA8-19A4-412C-9F66-E4B48A3E107B}"/>
            </a:ext>
          </a:extLst>
        </xdr:cNvPr>
        <xdr:cNvSpPr/>
      </xdr:nvSpPr>
      <xdr:spPr>
        <a:xfrm rot="11030364">
          <a:off x="3011518" y="8511527"/>
          <a:ext cx="2019300" cy="1003367"/>
        </a:xfrm>
        <a:prstGeom prst="cloud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6D053A88-0D5E-4A1E-A98C-5A483DD645B3}"/>
            </a:ext>
          </a:extLst>
        </xdr:cNvPr>
        <xdr:cNvSpPr/>
      </xdr:nvSpPr>
      <xdr:spPr>
        <a:xfrm>
          <a:off x="7431263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A6EF2E9A-4EBE-49C8-AB2F-A139F31C0086}"/>
            </a:ext>
          </a:extLst>
        </xdr:cNvPr>
        <xdr:cNvSpPr/>
      </xdr:nvSpPr>
      <xdr:spPr>
        <a:xfrm>
          <a:off x="7431263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35680773-5CA5-4CE4-9F2C-F45A0C93D310}"/>
            </a:ext>
          </a:extLst>
        </xdr:cNvPr>
        <xdr:cNvSpPr/>
      </xdr:nvSpPr>
      <xdr:spPr>
        <a:xfrm>
          <a:off x="7431263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1E1B5B87-1F8D-4B39-B3D3-541551A3894F}"/>
            </a:ext>
          </a:extLst>
        </xdr:cNvPr>
        <xdr:cNvSpPr/>
      </xdr:nvSpPr>
      <xdr:spPr>
        <a:xfrm>
          <a:off x="7431263" y="23219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6284D3E0-B14F-4533-B427-818D46832145}"/>
            </a:ext>
          </a:extLst>
        </xdr:cNvPr>
        <xdr:cNvSpPr/>
      </xdr:nvSpPr>
      <xdr:spPr>
        <a:xfrm>
          <a:off x="7431263" y="23219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4F01D7CF-9960-410F-B1B9-DC31C14E0206}"/>
            </a:ext>
          </a:extLst>
        </xdr:cNvPr>
        <xdr:cNvSpPr/>
      </xdr:nvSpPr>
      <xdr:spPr>
        <a:xfrm>
          <a:off x="7431263" y="23219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8222A124-0096-4FB8-89E9-E136B4753411}"/>
            </a:ext>
          </a:extLst>
        </xdr:cNvPr>
        <xdr:cNvSpPr/>
      </xdr:nvSpPr>
      <xdr:spPr>
        <a:xfrm>
          <a:off x="7431263" y="23219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 editAs="oneCell">
    <xdr:from>
      <xdr:col>5</xdr:col>
      <xdr:colOff>1183343</xdr:colOff>
      <xdr:row>10</xdr:row>
      <xdr:rowOff>215153</xdr:rowOff>
    </xdr:from>
    <xdr:to>
      <xdr:col>5</xdr:col>
      <xdr:colOff>1904102</xdr:colOff>
      <xdr:row>13</xdr:row>
      <xdr:rowOff>1121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C762FFD-0946-9FC2-6C37-7E8FBC57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10284" y="3720353"/>
          <a:ext cx="720759" cy="5390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986219</xdr:colOff>
      <xdr:row>1</xdr:row>
      <xdr:rowOff>0</xdr:rowOff>
    </xdr:from>
    <xdr:to>
      <xdr:col>6</xdr:col>
      <xdr:colOff>1500927</xdr:colOff>
      <xdr:row>1</xdr:row>
      <xdr:rowOff>1143000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  <xdr:oneCellAnchor>
    <xdr:from>
      <xdr:col>2</xdr:col>
      <xdr:colOff>154163</xdr:colOff>
      <xdr:row>16</xdr:row>
      <xdr:rowOff>131240</xdr:rowOff>
    </xdr:from>
    <xdr:ext cx="184730" cy="265265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3449B850-8C05-47D5-A2EC-49418AF9C3D2}"/>
            </a:ext>
          </a:extLst>
        </xdr:cNvPr>
        <xdr:cNvSpPr/>
      </xdr:nvSpPr>
      <xdr:spPr>
        <a:xfrm>
          <a:off x="7431263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6</xdr:row>
      <xdr:rowOff>131240</xdr:rowOff>
    </xdr:from>
    <xdr:ext cx="184730" cy="26526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91823B17-AA93-4FEE-BE17-00DB3B2A4B4A}"/>
            </a:ext>
          </a:extLst>
        </xdr:cNvPr>
        <xdr:cNvSpPr/>
      </xdr:nvSpPr>
      <xdr:spPr>
        <a:xfrm>
          <a:off x="936674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6</xdr:row>
      <xdr:rowOff>131240</xdr:rowOff>
    </xdr:from>
    <xdr:ext cx="184730" cy="265265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F64DD88C-52E8-4AB5-9420-7240A54D53C0}"/>
            </a:ext>
          </a:extLst>
        </xdr:cNvPr>
        <xdr:cNvSpPr/>
      </xdr:nvSpPr>
      <xdr:spPr>
        <a:xfrm>
          <a:off x="936674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16</xdr:row>
      <xdr:rowOff>131240</xdr:rowOff>
    </xdr:from>
    <xdr:ext cx="184730" cy="26526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94E5C8B4-65F7-4A75-92C6-AF6F6BD02177}"/>
            </a:ext>
          </a:extLst>
        </xdr:cNvPr>
        <xdr:cNvSpPr/>
      </xdr:nvSpPr>
      <xdr:spPr>
        <a:xfrm>
          <a:off x="936674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16</xdr:row>
      <xdr:rowOff>131240</xdr:rowOff>
    </xdr:from>
    <xdr:ext cx="184730" cy="26526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D9732416-E0EF-48E8-9BC7-F2BBA3134FF4}"/>
            </a:ext>
          </a:extLst>
        </xdr:cNvPr>
        <xdr:cNvSpPr/>
      </xdr:nvSpPr>
      <xdr:spPr>
        <a:xfrm>
          <a:off x="936674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26</xdr:row>
      <xdr:rowOff>131240</xdr:rowOff>
    </xdr:from>
    <xdr:ext cx="184730" cy="26526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97E91279-BBA8-4BCB-9EFA-F7F4EED16B4F}"/>
            </a:ext>
          </a:extLst>
        </xdr:cNvPr>
        <xdr:cNvSpPr/>
      </xdr:nvSpPr>
      <xdr:spPr>
        <a:xfrm>
          <a:off x="936674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26</xdr:row>
      <xdr:rowOff>131240</xdr:rowOff>
    </xdr:from>
    <xdr:ext cx="184730" cy="265265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84BFBF16-AF7F-4E53-90E2-A608F87E4C46}"/>
            </a:ext>
          </a:extLst>
        </xdr:cNvPr>
        <xdr:cNvSpPr/>
      </xdr:nvSpPr>
      <xdr:spPr>
        <a:xfrm>
          <a:off x="936674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3</xdr:col>
      <xdr:colOff>39718</xdr:colOff>
      <xdr:row>29</xdr:row>
      <xdr:rowOff>15227</xdr:rowOff>
    </xdr:from>
    <xdr:to>
      <xdr:col>3</xdr:col>
      <xdr:colOff>2059018</xdr:colOff>
      <xdr:row>33</xdr:row>
      <xdr:rowOff>12754</xdr:rowOff>
    </xdr:to>
    <xdr:sp macro="" textlink="">
      <xdr:nvSpPr>
        <xdr:cNvPr id="14" name="雲 13">
          <a:extLst>
            <a:ext uri="{FF2B5EF4-FFF2-40B4-BE49-F238E27FC236}">
              <a16:creationId xmlns:a16="http://schemas.microsoft.com/office/drawing/2014/main" id="{42127741-3827-4F7C-837E-2C26FD958224}"/>
            </a:ext>
          </a:extLst>
        </xdr:cNvPr>
        <xdr:cNvSpPr/>
      </xdr:nvSpPr>
      <xdr:spPr>
        <a:xfrm rot="11030364">
          <a:off x="937789" y="8342798"/>
          <a:ext cx="2019300" cy="977242"/>
        </a:xfrm>
        <a:prstGeom prst="cloud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154163</xdr:colOff>
      <xdr:row>4</xdr:row>
      <xdr:rowOff>131240</xdr:rowOff>
    </xdr:from>
    <xdr:ext cx="184730" cy="265265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15C4F3CC-6623-4824-8F0B-09D072E723CD}"/>
            </a:ext>
          </a:extLst>
        </xdr:cNvPr>
        <xdr:cNvSpPr/>
      </xdr:nvSpPr>
      <xdr:spPr>
        <a:xfrm>
          <a:off x="5307188" y="33697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4</xdr:row>
      <xdr:rowOff>131240</xdr:rowOff>
    </xdr:from>
    <xdr:ext cx="184730" cy="265265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99C1E616-8812-4983-8A70-0A0F5F42C7DE}"/>
            </a:ext>
          </a:extLst>
        </xdr:cNvPr>
        <xdr:cNvSpPr/>
      </xdr:nvSpPr>
      <xdr:spPr>
        <a:xfrm>
          <a:off x="5307188" y="33697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14</xdr:row>
      <xdr:rowOff>131240</xdr:rowOff>
    </xdr:from>
    <xdr:ext cx="184730" cy="265265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C2A931B-9C97-456A-A908-85F0C90ADFA8}"/>
            </a:ext>
          </a:extLst>
        </xdr:cNvPr>
        <xdr:cNvSpPr/>
      </xdr:nvSpPr>
      <xdr:spPr>
        <a:xfrm>
          <a:off x="5307188" y="33697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14</xdr:row>
      <xdr:rowOff>131240</xdr:rowOff>
    </xdr:from>
    <xdr:ext cx="184730" cy="265265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E8186ACE-A689-4757-B809-9331F67CF915}"/>
            </a:ext>
          </a:extLst>
        </xdr:cNvPr>
        <xdr:cNvSpPr/>
      </xdr:nvSpPr>
      <xdr:spPr>
        <a:xfrm>
          <a:off x="5307188" y="33697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AFC4014-C6AE-4073-959E-A4B25FB7EAB3}"/>
            </a:ext>
          </a:extLst>
        </xdr:cNvPr>
        <xdr:cNvSpPr/>
      </xdr:nvSpPr>
      <xdr:spPr>
        <a:xfrm>
          <a:off x="7431263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10BBA391-3154-4D41-B055-CBF1EE961327}"/>
            </a:ext>
          </a:extLst>
        </xdr:cNvPr>
        <xdr:cNvSpPr/>
      </xdr:nvSpPr>
      <xdr:spPr>
        <a:xfrm>
          <a:off x="7431263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16</xdr:row>
      <xdr:rowOff>131240</xdr:rowOff>
    </xdr:from>
    <xdr:ext cx="184730" cy="265265"/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A3782565-C264-45E6-9D08-7F0ADE5251C5}"/>
            </a:ext>
          </a:extLst>
        </xdr:cNvPr>
        <xdr:cNvSpPr/>
      </xdr:nvSpPr>
      <xdr:spPr>
        <a:xfrm>
          <a:off x="5307188" y="72559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16</xdr:row>
      <xdr:rowOff>131240</xdr:rowOff>
    </xdr:from>
    <xdr:ext cx="184730" cy="265265"/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E16041B8-46AD-45AF-A73F-51002BEB85E9}"/>
            </a:ext>
          </a:extLst>
        </xdr:cNvPr>
        <xdr:cNvSpPr/>
      </xdr:nvSpPr>
      <xdr:spPr>
        <a:xfrm>
          <a:off x="5307188" y="72559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11</xdr:row>
      <xdr:rowOff>131240</xdr:rowOff>
    </xdr:from>
    <xdr:ext cx="184730" cy="265265"/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91A47C6A-C658-4C6B-A380-D342A3E41D5C}"/>
            </a:ext>
          </a:extLst>
        </xdr:cNvPr>
        <xdr:cNvSpPr/>
      </xdr:nvSpPr>
      <xdr:spPr>
        <a:xfrm>
          <a:off x="1059038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11</xdr:row>
      <xdr:rowOff>131240</xdr:rowOff>
    </xdr:from>
    <xdr:ext cx="184730" cy="265265"/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5522D02A-7E22-4B43-A467-A54F8CAA83B3}"/>
            </a:ext>
          </a:extLst>
        </xdr:cNvPr>
        <xdr:cNvSpPr/>
      </xdr:nvSpPr>
      <xdr:spPr>
        <a:xfrm>
          <a:off x="1059038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7</xdr:col>
      <xdr:colOff>154163</xdr:colOff>
      <xdr:row>16</xdr:row>
      <xdr:rowOff>131240</xdr:rowOff>
    </xdr:from>
    <xdr:ext cx="184730" cy="265265"/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6C6808D7-3C20-4A50-899D-D057FF847F9E}"/>
            </a:ext>
          </a:extLst>
        </xdr:cNvPr>
        <xdr:cNvSpPr/>
      </xdr:nvSpPr>
      <xdr:spPr>
        <a:xfrm>
          <a:off x="3174949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7</xdr:col>
      <xdr:colOff>154163</xdr:colOff>
      <xdr:row>16</xdr:row>
      <xdr:rowOff>131240</xdr:rowOff>
    </xdr:from>
    <xdr:ext cx="184730" cy="265265"/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CE3FE214-3A64-47DD-85FA-A6D9CE66EF1F}"/>
            </a:ext>
          </a:extLst>
        </xdr:cNvPr>
        <xdr:cNvSpPr/>
      </xdr:nvSpPr>
      <xdr:spPr>
        <a:xfrm>
          <a:off x="3174949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C4AB98AC-EAB6-43AE-B99B-DC2520AE42D9}"/>
            </a:ext>
          </a:extLst>
        </xdr:cNvPr>
        <xdr:cNvSpPr/>
      </xdr:nvSpPr>
      <xdr:spPr>
        <a:xfrm>
          <a:off x="7420377" y="3832383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DA21C833-4705-4228-9BAB-7F0FAA19C2AC}"/>
            </a:ext>
          </a:extLst>
        </xdr:cNvPr>
        <xdr:cNvSpPr/>
      </xdr:nvSpPr>
      <xdr:spPr>
        <a:xfrm>
          <a:off x="7420377" y="3832383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CC00247F-2D13-4036-9989-B5A1F540D8B9}"/>
            </a:ext>
          </a:extLst>
        </xdr:cNvPr>
        <xdr:cNvSpPr/>
      </xdr:nvSpPr>
      <xdr:spPr>
        <a:xfrm>
          <a:off x="7420377" y="3832383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52AEDA80-2934-4227-A48C-7A58203269A5}"/>
            </a:ext>
          </a:extLst>
        </xdr:cNvPr>
        <xdr:cNvSpPr/>
      </xdr:nvSpPr>
      <xdr:spPr>
        <a:xfrm>
          <a:off x="7420377" y="3832383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6</xdr:row>
      <xdr:rowOff>131240</xdr:rowOff>
    </xdr:from>
    <xdr:ext cx="184730" cy="265265"/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A0C09A2D-67D4-45BD-8445-4CCC11529683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13</xdr:row>
      <xdr:rowOff>131240</xdr:rowOff>
    </xdr:from>
    <xdr:ext cx="184730" cy="265265"/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BC9EA46-501A-49BE-9F7C-A156D209181B}"/>
            </a:ext>
          </a:extLst>
        </xdr:cNvPr>
        <xdr:cNvSpPr/>
      </xdr:nvSpPr>
      <xdr:spPr>
        <a:xfrm>
          <a:off x="3183113" y="64558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13</xdr:row>
      <xdr:rowOff>131240</xdr:rowOff>
    </xdr:from>
    <xdr:ext cx="184730" cy="265265"/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325A157C-E40F-4E4D-A87F-D4B268176436}"/>
            </a:ext>
          </a:extLst>
        </xdr:cNvPr>
        <xdr:cNvSpPr/>
      </xdr:nvSpPr>
      <xdr:spPr>
        <a:xfrm>
          <a:off x="3183113" y="64558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13</xdr:row>
      <xdr:rowOff>131240</xdr:rowOff>
    </xdr:from>
    <xdr:ext cx="184730" cy="265265"/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FD048E39-E82B-42B4-A464-41853BC11BCC}"/>
            </a:ext>
          </a:extLst>
        </xdr:cNvPr>
        <xdr:cNvSpPr/>
      </xdr:nvSpPr>
      <xdr:spPr>
        <a:xfrm>
          <a:off x="3183113" y="64558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11</xdr:col>
      <xdr:colOff>18092</xdr:colOff>
      <xdr:row>13</xdr:row>
      <xdr:rowOff>172061</xdr:rowOff>
    </xdr:from>
    <xdr:ext cx="184730" cy="265265"/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7BC492F6-725A-4069-8872-26240C19D600}"/>
            </a:ext>
          </a:extLst>
        </xdr:cNvPr>
        <xdr:cNvSpPr/>
      </xdr:nvSpPr>
      <xdr:spPr>
        <a:xfrm>
          <a:off x="15312521" y="4363061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630413</xdr:colOff>
      <xdr:row>13</xdr:row>
      <xdr:rowOff>131240</xdr:rowOff>
    </xdr:from>
    <xdr:ext cx="184730" cy="265265"/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3095BC86-801C-48EA-9C6F-846A701A5592}"/>
            </a:ext>
          </a:extLst>
        </xdr:cNvPr>
        <xdr:cNvSpPr/>
      </xdr:nvSpPr>
      <xdr:spPr>
        <a:xfrm>
          <a:off x="1441444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10</xdr:row>
      <xdr:rowOff>131240</xdr:rowOff>
    </xdr:from>
    <xdr:ext cx="184730" cy="265265"/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78E89CC4-A229-4EDD-B43E-A8469FB09CAD}"/>
            </a:ext>
          </a:extLst>
        </xdr:cNvPr>
        <xdr:cNvSpPr/>
      </xdr:nvSpPr>
      <xdr:spPr>
        <a:xfrm>
          <a:off x="3183113" y="64558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10</xdr:row>
      <xdr:rowOff>131240</xdr:rowOff>
    </xdr:from>
    <xdr:ext cx="184730" cy="265265"/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B4D6E03-F4EF-4777-A4B0-A5B8776A28C5}"/>
            </a:ext>
          </a:extLst>
        </xdr:cNvPr>
        <xdr:cNvSpPr/>
      </xdr:nvSpPr>
      <xdr:spPr>
        <a:xfrm>
          <a:off x="3183113" y="64558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34420</xdr:colOff>
      <xdr:row>10</xdr:row>
      <xdr:rowOff>131240</xdr:rowOff>
    </xdr:from>
    <xdr:ext cx="184730" cy="265265"/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D297D4BE-D31D-4DEB-A007-1032EA199A3B}"/>
            </a:ext>
          </a:extLst>
        </xdr:cNvPr>
        <xdr:cNvSpPr/>
      </xdr:nvSpPr>
      <xdr:spPr>
        <a:xfrm>
          <a:off x="14294706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458963</xdr:colOff>
      <xdr:row>12</xdr:row>
      <xdr:rowOff>44154</xdr:rowOff>
    </xdr:from>
    <xdr:ext cx="184730" cy="265265"/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572F0761-5867-411F-AA94-A000D7EE4391}"/>
            </a:ext>
          </a:extLst>
        </xdr:cNvPr>
        <xdr:cNvSpPr/>
      </xdr:nvSpPr>
      <xdr:spPr>
        <a:xfrm>
          <a:off x="14719249" y="405009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575984</xdr:colOff>
      <xdr:row>10</xdr:row>
      <xdr:rowOff>172061</xdr:rowOff>
    </xdr:from>
    <xdr:ext cx="184730" cy="265265"/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EE679A0C-5EC5-47E9-8388-753B0A0CFAEE}"/>
            </a:ext>
          </a:extLst>
        </xdr:cNvPr>
        <xdr:cNvSpPr/>
      </xdr:nvSpPr>
      <xdr:spPr>
        <a:xfrm>
          <a:off x="14360020" y="3628275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159606</xdr:colOff>
      <xdr:row>11</xdr:row>
      <xdr:rowOff>248262</xdr:rowOff>
    </xdr:from>
    <xdr:ext cx="184730" cy="265265"/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48C69E8-3578-4667-8E84-39E0E2A9339C}"/>
            </a:ext>
          </a:extLst>
        </xdr:cNvPr>
        <xdr:cNvSpPr/>
      </xdr:nvSpPr>
      <xdr:spPr>
        <a:xfrm>
          <a:off x="14419892" y="4003833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15</xdr:row>
      <xdr:rowOff>131240</xdr:rowOff>
    </xdr:from>
    <xdr:ext cx="184730" cy="265265"/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A2091AAA-BE18-4A55-BB64-1ABE3B0638FB}"/>
            </a:ext>
          </a:extLst>
        </xdr:cNvPr>
        <xdr:cNvSpPr/>
      </xdr:nvSpPr>
      <xdr:spPr>
        <a:xfrm>
          <a:off x="1393819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15</xdr:row>
      <xdr:rowOff>131240</xdr:rowOff>
    </xdr:from>
    <xdr:ext cx="184730" cy="265265"/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DABB46B1-5FAD-4EFB-8EAC-1579CFB0BDCD}"/>
            </a:ext>
          </a:extLst>
        </xdr:cNvPr>
        <xdr:cNvSpPr/>
      </xdr:nvSpPr>
      <xdr:spPr>
        <a:xfrm>
          <a:off x="1393819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589592</xdr:colOff>
      <xdr:row>15</xdr:row>
      <xdr:rowOff>163897</xdr:rowOff>
    </xdr:from>
    <xdr:ext cx="184730" cy="265265"/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177647AB-CF54-4269-A07A-272796E6CB08}"/>
            </a:ext>
          </a:extLst>
        </xdr:cNvPr>
        <xdr:cNvSpPr/>
      </xdr:nvSpPr>
      <xdr:spPr>
        <a:xfrm>
          <a:off x="14109649" y="4975383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630413</xdr:colOff>
      <xdr:row>15</xdr:row>
      <xdr:rowOff>131240</xdr:rowOff>
    </xdr:from>
    <xdr:ext cx="184730" cy="265265"/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ACD4C0BA-AF79-41EE-994B-4A19C13314AC}"/>
            </a:ext>
          </a:extLst>
        </xdr:cNvPr>
        <xdr:cNvSpPr/>
      </xdr:nvSpPr>
      <xdr:spPr>
        <a:xfrm>
          <a:off x="1441444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17</xdr:row>
      <xdr:rowOff>131240</xdr:rowOff>
    </xdr:from>
    <xdr:ext cx="184730" cy="265265"/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A6184D24-2ADE-4D5B-AC6A-601B71D70544}"/>
            </a:ext>
          </a:extLst>
        </xdr:cNvPr>
        <xdr:cNvSpPr/>
      </xdr:nvSpPr>
      <xdr:spPr>
        <a:xfrm>
          <a:off x="1393819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186820</xdr:colOff>
      <xdr:row>17</xdr:row>
      <xdr:rowOff>174783</xdr:rowOff>
    </xdr:from>
    <xdr:ext cx="184730" cy="265265"/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D1A12269-CB5A-4341-A09E-689687725D04}"/>
            </a:ext>
          </a:extLst>
        </xdr:cNvPr>
        <xdr:cNvSpPr/>
      </xdr:nvSpPr>
      <xdr:spPr>
        <a:xfrm>
          <a:off x="14447106" y="5487012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12</xdr:col>
      <xdr:colOff>208591</xdr:colOff>
      <xdr:row>18</xdr:row>
      <xdr:rowOff>33270</xdr:rowOff>
    </xdr:from>
    <xdr:ext cx="184730" cy="265265"/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91C128A6-AC4D-424E-BA23-01BE43DA9412}"/>
            </a:ext>
          </a:extLst>
        </xdr:cNvPr>
        <xdr:cNvSpPr/>
      </xdr:nvSpPr>
      <xdr:spPr>
        <a:xfrm>
          <a:off x="15971105" y="559587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675237</xdr:colOff>
      <xdr:row>17</xdr:row>
      <xdr:rowOff>187269</xdr:rowOff>
    </xdr:from>
    <xdr:ext cx="184730" cy="265265"/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81EB35F7-1631-469B-BF8E-04FDDE90B4EC}"/>
            </a:ext>
          </a:extLst>
        </xdr:cNvPr>
        <xdr:cNvSpPr/>
      </xdr:nvSpPr>
      <xdr:spPr>
        <a:xfrm>
          <a:off x="14514502" y="56557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19</xdr:row>
      <xdr:rowOff>131240</xdr:rowOff>
    </xdr:from>
    <xdr:ext cx="184730" cy="265265"/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id="{B861E467-1B0A-44DD-976A-379A36480C8A}"/>
            </a:ext>
          </a:extLst>
        </xdr:cNvPr>
        <xdr:cNvSpPr/>
      </xdr:nvSpPr>
      <xdr:spPr>
        <a:xfrm>
          <a:off x="1393819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19</xdr:row>
      <xdr:rowOff>131240</xdr:rowOff>
    </xdr:from>
    <xdr:ext cx="184730" cy="265265"/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0C8D207-DA9A-46DE-BCFE-7B03176D3640}"/>
            </a:ext>
          </a:extLst>
        </xdr:cNvPr>
        <xdr:cNvSpPr/>
      </xdr:nvSpPr>
      <xdr:spPr>
        <a:xfrm>
          <a:off x="1393819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19</xdr:row>
      <xdr:rowOff>131240</xdr:rowOff>
    </xdr:from>
    <xdr:ext cx="184730" cy="265265"/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id="{EFAC8973-288A-4689-9E2A-DD41B567BBD6}"/>
            </a:ext>
          </a:extLst>
        </xdr:cNvPr>
        <xdr:cNvSpPr/>
      </xdr:nvSpPr>
      <xdr:spPr>
        <a:xfrm>
          <a:off x="1393819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630413</xdr:colOff>
      <xdr:row>19</xdr:row>
      <xdr:rowOff>131240</xdr:rowOff>
    </xdr:from>
    <xdr:ext cx="184730" cy="265265"/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id="{427314DB-50C1-41C9-8AF8-5B08B5DADE7B}"/>
            </a:ext>
          </a:extLst>
        </xdr:cNvPr>
        <xdr:cNvSpPr/>
      </xdr:nvSpPr>
      <xdr:spPr>
        <a:xfrm>
          <a:off x="1441444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671235</xdr:colOff>
      <xdr:row>21</xdr:row>
      <xdr:rowOff>172062</xdr:rowOff>
    </xdr:from>
    <xdr:ext cx="184730" cy="265265"/>
    <xdr:sp macro="" textlink="">
      <xdr:nvSpPr>
        <xdr:cNvPr id="58" name="正方形/長方形 57">
          <a:extLst>
            <a:ext uri="{FF2B5EF4-FFF2-40B4-BE49-F238E27FC236}">
              <a16:creationId xmlns:a16="http://schemas.microsoft.com/office/drawing/2014/main" id="{C1805E11-6E1D-439B-B824-618F76F26B65}"/>
            </a:ext>
          </a:extLst>
        </xdr:cNvPr>
        <xdr:cNvSpPr/>
      </xdr:nvSpPr>
      <xdr:spPr>
        <a:xfrm>
          <a:off x="14455271" y="6431348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671235</xdr:colOff>
      <xdr:row>21</xdr:row>
      <xdr:rowOff>131240</xdr:rowOff>
    </xdr:from>
    <xdr:ext cx="184730" cy="265265"/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DFF07ABE-E1EF-4A4F-B00A-FDD1197D42F3}"/>
            </a:ext>
          </a:extLst>
        </xdr:cNvPr>
        <xdr:cNvSpPr/>
      </xdr:nvSpPr>
      <xdr:spPr>
        <a:xfrm>
          <a:off x="14455271" y="639052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23</xdr:row>
      <xdr:rowOff>131240</xdr:rowOff>
    </xdr:from>
    <xdr:ext cx="184730" cy="265265"/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id="{46E78163-64C9-431A-9102-7E2E62033F79}"/>
            </a:ext>
          </a:extLst>
        </xdr:cNvPr>
        <xdr:cNvSpPr/>
      </xdr:nvSpPr>
      <xdr:spPr>
        <a:xfrm>
          <a:off x="1393819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23</xdr:row>
      <xdr:rowOff>131240</xdr:rowOff>
    </xdr:from>
    <xdr:ext cx="184730" cy="265265"/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id="{7FE3B179-4F19-4B30-BFA0-5E9367E94BD8}"/>
            </a:ext>
          </a:extLst>
        </xdr:cNvPr>
        <xdr:cNvSpPr/>
      </xdr:nvSpPr>
      <xdr:spPr>
        <a:xfrm>
          <a:off x="1393819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154163</xdr:colOff>
      <xdr:row>23</xdr:row>
      <xdr:rowOff>131240</xdr:rowOff>
    </xdr:from>
    <xdr:ext cx="184730" cy="265265"/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id="{49322BC5-8C21-4C2B-93BB-71EB9307D7A7}"/>
            </a:ext>
          </a:extLst>
        </xdr:cNvPr>
        <xdr:cNvSpPr/>
      </xdr:nvSpPr>
      <xdr:spPr>
        <a:xfrm>
          <a:off x="1393819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630413</xdr:colOff>
      <xdr:row>23</xdr:row>
      <xdr:rowOff>131240</xdr:rowOff>
    </xdr:from>
    <xdr:ext cx="184730" cy="265265"/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id="{1A5FB66D-EB9D-4BFF-8B87-1C4806EA9F97}"/>
            </a:ext>
          </a:extLst>
        </xdr:cNvPr>
        <xdr:cNvSpPr/>
      </xdr:nvSpPr>
      <xdr:spPr>
        <a:xfrm>
          <a:off x="14414449" y="4322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58913</xdr:colOff>
      <xdr:row>21</xdr:row>
      <xdr:rowOff>104026</xdr:rowOff>
    </xdr:from>
    <xdr:ext cx="184730" cy="265265"/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id="{4417780A-BB77-4126-9573-F26D2F884ED8}"/>
            </a:ext>
          </a:extLst>
        </xdr:cNvPr>
        <xdr:cNvSpPr/>
      </xdr:nvSpPr>
      <xdr:spPr>
        <a:xfrm>
          <a:off x="14591342" y="6363312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58913</xdr:colOff>
      <xdr:row>21</xdr:row>
      <xdr:rowOff>185668</xdr:rowOff>
    </xdr:from>
    <xdr:ext cx="184730" cy="265265"/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id="{D07576A7-545B-42D2-8818-0DF9F08B8357}"/>
            </a:ext>
          </a:extLst>
        </xdr:cNvPr>
        <xdr:cNvSpPr/>
      </xdr:nvSpPr>
      <xdr:spPr>
        <a:xfrm>
          <a:off x="14591342" y="64449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9</xdr:col>
      <xdr:colOff>630413</xdr:colOff>
      <xdr:row>25</xdr:row>
      <xdr:rowOff>131240</xdr:rowOff>
    </xdr:from>
    <xdr:ext cx="184730" cy="265265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id="{9A1AB0E9-7A61-47D3-9EC9-EA4F6C1E74B2}"/>
            </a:ext>
          </a:extLst>
        </xdr:cNvPr>
        <xdr:cNvSpPr/>
      </xdr:nvSpPr>
      <xdr:spPr>
        <a:xfrm>
          <a:off x="14414449" y="74246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2</xdr:col>
      <xdr:colOff>0</xdr:colOff>
      <xdr:row>3</xdr:row>
      <xdr:rowOff>0</xdr:rowOff>
    </xdr:from>
    <xdr:to>
      <xdr:col>2</xdr:col>
      <xdr:colOff>1507089</xdr:colOff>
      <xdr:row>4</xdr:row>
      <xdr:rowOff>18545</xdr:rowOff>
    </xdr:to>
    <xdr:sp macro="" textlink="">
      <xdr:nvSpPr>
        <xdr:cNvPr id="2" name="吹き出し: 円形 1">
          <a:extLst>
            <a:ext uri="{FF2B5EF4-FFF2-40B4-BE49-F238E27FC236}">
              <a16:creationId xmlns:a16="http://schemas.microsoft.com/office/drawing/2014/main" id="{B34F4549-A6C8-4FBF-9549-BEBA8A57B339}"/>
            </a:ext>
          </a:extLst>
        </xdr:cNvPr>
        <xdr:cNvSpPr/>
      </xdr:nvSpPr>
      <xdr:spPr>
        <a:xfrm>
          <a:off x="898071" y="1632857"/>
          <a:ext cx="1507089" cy="317902"/>
        </a:xfrm>
        <a:prstGeom prst="wedgeEllipseCallout">
          <a:avLst>
            <a:gd name="adj1" fmla="val 70560"/>
            <a:gd name="adj2" fmla="val 1799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スーツ</a:t>
          </a:r>
          <a:r>
            <a:rPr kumimoji="1" lang="en-US" altLang="ja-JP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DAY</a:t>
          </a:r>
          <a:endParaRPr kumimoji="1" lang="ja-JP" altLang="en-US" sz="12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oneCellAnchor>
    <xdr:from>
      <xdr:col>4</xdr:col>
      <xdr:colOff>154163</xdr:colOff>
      <xdr:row>11</xdr:row>
      <xdr:rowOff>131240</xdr:rowOff>
    </xdr:from>
    <xdr:ext cx="184730" cy="265265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4C74A5D4-CA39-4541-817B-DD9A7563A97A}"/>
            </a:ext>
          </a:extLst>
        </xdr:cNvPr>
        <xdr:cNvSpPr/>
      </xdr:nvSpPr>
      <xdr:spPr>
        <a:xfrm>
          <a:off x="728648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1032704</xdr:colOff>
      <xdr:row>11</xdr:row>
      <xdr:rowOff>122275</xdr:rowOff>
    </xdr:from>
    <xdr:ext cx="184730" cy="26526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758B9B5F-9378-4FAD-9A51-D9F153D07533}"/>
            </a:ext>
          </a:extLst>
        </xdr:cNvPr>
        <xdr:cNvSpPr/>
      </xdr:nvSpPr>
      <xdr:spPr>
        <a:xfrm>
          <a:off x="6079833" y="38784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21</xdr:row>
      <xdr:rowOff>131240</xdr:rowOff>
    </xdr:from>
    <xdr:ext cx="184730" cy="265265"/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97B5562A-8EFD-4A84-A793-1EA8DF5BBF81}"/>
            </a:ext>
          </a:extLst>
        </xdr:cNvPr>
        <xdr:cNvSpPr/>
      </xdr:nvSpPr>
      <xdr:spPr>
        <a:xfrm>
          <a:off x="728648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21</xdr:row>
      <xdr:rowOff>131240</xdr:rowOff>
    </xdr:from>
    <xdr:ext cx="184730" cy="265265"/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id="{8C4A386C-4F04-47BD-A204-644F59FB1EAB}"/>
            </a:ext>
          </a:extLst>
        </xdr:cNvPr>
        <xdr:cNvSpPr/>
      </xdr:nvSpPr>
      <xdr:spPr>
        <a:xfrm>
          <a:off x="728648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id="{72BE8C33-7A2E-414D-A082-EB873B0C4B02}"/>
            </a:ext>
          </a:extLst>
        </xdr:cNvPr>
        <xdr:cNvSpPr/>
      </xdr:nvSpPr>
      <xdr:spPr>
        <a:xfrm>
          <a:off x="5206223" y="51985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id="{B3AFA5A9-696B-4635-9A9C-DC67980C7B2B}"/>
            </a:ext>
          </a:extLst>
        </xdr:cNvPr>
        <xdr:cNvSpPr/>
      </xdr:nvSpPr>
      <xdr:spPr>
        <a:xfrm>
          <a:off x="5206223" y="51985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id="{2585E252-D3A9-499D-B7F1-CBD6D2AA002B}"/>
            </a:ext>
          </a:extLst>
        </xdr:cNvPr>
        <xdr:cNvSpPr/>
      </xdr:nvSpPr>
      <xdr:spPr>
        <a:xfrm>
          <a:off x="5206223" y="51985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id="{DB63D4A5-C8C5-4D93-A6CD-17EEE0BB3368}"/>
            </a:ext>
          </a:extLst>
        </xdr:cNvPr>
        <xdr:cNvSpPr/>
      </xdr:nvSpPr>
      <xdr:spPr>
        <a:xfrm>
          <a:off x="5206223" y="51985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16</xdr:row>
      <xdr:rowOff>131240</xdr:rowOff>
    </xdr:from>
    <xdr:ext cx="184730" cy="265265"/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id="{3872E3C1-077F-4C6D-ABDC-C6509DAA9DEB}"/>
            </a:ext>
          </a:extLst>
        </xdr:cNvPr>
        <xdr:cNvSpPr/>
      </xdr:nvSpPr>
      <xdr:spPr>
        <a:xfrm>
          <a:off x="312596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16</xdr:row>
      <xdr:rowOff>131240</xdr:rowOff>
    </xdr:from>
    <xdr:ext cx="184730" cy="265265"/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id="{D8A6B961-F0AE-4CB2-BE2B-D399C05C7D99}"/>
            </a:ext>
          </a:extLst>
        </xdr:cNvPr>
        <xdr:cNvSpPr/>
      </xdr:nvSpPr>
      <xdr:spPr>
        <a:xfrm>
          <a:off x="312596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16</xdr:row>
      <xdr:rowOff>131240</xdr:rowOff>
    </xdr:from>
    <xdr:ext cx="184730" cy="265265"/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id="{29E05688-6904-4F3D-81D2-EC1D0FD4F265}"/>
            </a:ext>
          </a:extLst>
        </xdr:cNvPr>
        <xdr:cNvSpPr/>
      </xdr:nvSpPr>
      <xdr:spPr>
        <a:xfrm>
          <a:off x="312596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16</xdr:row>
      <xdr:rowOff>131240</xdr:rowOff>
    </xdr:from>
    <xdr:ext cx="184730" cy="265265"/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id="{9A6B80D0-C303-4708-937A-C2EEBF41D413}"/>
            </a:ext>
          </a:extLst>
        </xdr:cNvPr>
        <xdr:cNvSpPr/>
      </xdr:nvSpPr>
      <xdr:spPr>
        <a:xfrm>
          <a:off x="312596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16</xdr:row>
      <xdr:rowOff>131240</xdr:rowOff>
    </xdr:from>
    <xdr:ext cx="184730" cy="265265"/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id="{B520988F-6A06-4962-A330-3E0A3FD48498}"/>
            </a:ext>
          </a:extLst>
        </xdr:cNvPr>
        <xdr:cNvSpPr/>
      </xdr:nvSpPr>
      <xdr:spPr>
        <a:xfrm>
          <a:off x="312596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16</xdr:row>
      <xdr:rowOff>131240</xdr:rowOff>
    </xdr:from>
    <xdr:ext cx="184730" cy="265265"/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id="{82F0177A-EB32-43BF-875C-A0B528396241}"/>
            </a:ext>
          </a:extLst>
        </xdr:cNvPr>
        <xdr:cNvSpPr/>
      </xdr:nvSpPr>
      <xdr:spPr>
        <a:xfrm>
          <a:off x="312596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11</xdr:row>
      <xdr:rowOff>131240</xdr:rowOff>
    </xdr:from>
    <xdr:ext cx="184730" cy="265265"/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id="{C4C1F2D7-BAEB-4250-9344-6344C13DD467}"/>
            </a:ext>
          </a:extLst>
        </xdr:cNvPr>
        <xdr:cNvSpPr/>
      </xdr:nvSpPr>
      <xdr:spPr>
        <a:xfrm>
          <a:off x="520622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21</xdr:row>
      <xdr:rowOff>131240</xdr:rowOff>
    </xdr:from>
    <xdr:ext cx="184730" cy="265265"/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id="{9DCA0D03-5466-4F8C-A60A-87543F376391}"/>
            </a:ext>
          </a:extLst>
        </xdr:cNvPr>
        <xdr:cNvSpPr/>
      </xdr:nvSpPr>
      <xdr:spPr>
        <a:xfrm>
          <a:off x="3125963" y="781982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26</xdr:row>
      <xdr:rowOff>131240</xdr:rowOff>
    </xdr:from>
    <xdr:ext cx="184730" cy="265265"/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id="{D3B01F14-D26E-4E49-B277-AB15990B37E1}"/>
            </a:ext>
          </a:extLst>
        </xdr:cNvPr>
        <xdr:cNvSpPr/>
      </xdr:nvSpPr>
      <xdr:spPr>
        <a:xfrm>
          <a:off x="312596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26</xdr:row>
      <xdr:rowOff>131240</xdr:rowOff>
    </xdr:from>
    <xdr:ext cx="184730" cy="265265"/>
    <xdr:sp macro="" textlink="">
      <xdr:nvSpPr>
        <xdr:cNvPr id="83" name="正方形/長方形 82">
          <a:extLst>
            <a:ext uri="{FF2B5EF4-FFF2-40B4-BE49-F238E27FC236}">
              <a16:creationId xmlns:a16="http://schemas.microsoft.com/office/drawing/2014/main" id="{AB662F07-1EAE-4C82-938A-BD50641005F1}"/>
            </a:ext>
          </a:extLst>
        </xdr:cNvPr>
        <xdr:cNvSpPr/>
      </xdr:nvSpPr>
      <xdr:spPr>
        <a:xfrm>
          <a:off x="728648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26</xdr:row>
      <xdr:rowOff>131240</xdr:rowOff>
    </xdr:from>
    <xdr:ext cx="184730" cy="265265"/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id="{EDB24800-E6DF-4589-B255-75B509600CDB}"/>
            </a:ext>
          </a:extLst>
        </xdr:cNvPr>
        <xdr:cNvSpPr/>
      </xdr:nvSpPr>
      <xdr:spPr>
        <a:xfrm>
          <a:off x="728648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25</xdr:row>
      <xdr:rowOff>131240</xdr:rowOff>
    </xdr:from>
    <xdr:ext cx="184730" cy="265265"/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id="{72AAC5B0-244B-4BA0-9995-36ABCB828F91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25</xdr:row>
      <xdr:rowOff>131240</xdr:rowOff>
    </xdr:from>
    <xdr:ext cx="184730" cy="265265"/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id="{48A4E2CB-2E0F-4EFF-BD4B-65D45E83F0E3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25</xdr:row>
      <xdr:rowOff>131240</xdr:rowOff>
    </xdr:from>
    <xdr:ext cx="184730" cy="265265"/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id="{790623E3-532C-4B4D-9DA4-D0C9DD648B78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25</xdr:row>
      <xdr:rowOff>131240</xdr:rowOff>
    </xdr:from>
    <xdr:ext cx="184730" cy="265265"/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B24FCC8C-2287-4258-B47A-D1BE8E9646A0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6</xdr:row>
      <xdr:rowOff>131240</xdr:rowOff>
    </xdr:from>
    <xdr:ext cx="184730" cy="265265"/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12E53B61-20A7-4483-843D-78E120FEFEEA}"/>
            </a:ext>
          </a:extLst>
        </xdr:cNvPr>
        <xdr:cNvSpPr/>
      </xdr:nvSpPr>
      <xdr:spPr>
        <a:xfrm>
          <a:off x="7286483" y="781982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6</xdr:row>
      <xdr:rowOff>131240</xdr:rowOff>
    </xdr:from>
    <xdr:ext cx="184730" cy="265265"/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D586141A-757D-40EE-8982-F5EDA23C8DA1}"/>
            </a:ext>
          </a:extLst>
        </xdr:cNvPr>
        <xdr:cNvSpPr/>
      </xdr:nvSpPr>
      <xdr:spPr>
        <a:xfrm>
          <a:off x="7286483" y="781982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5</xdr:row>
      <xdr:rowOff>131240</xdr:rowOff>
    </xdr:from>
    <xdr:ext cx="184730" cy="265265"/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910007A9-33B4-43D7-ABBD-1F5101446C4C}"/>
            </a:ext>
          </a:extLst>
        </xdr:cNvPr>
        <xdr:cNvSpPr/>
      </xdr:nvSpPr>
      <xdr:spPr>
        <a:xfrm>
          <a:off x="7286483" y="756836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5</xdr:row>
      <xdr:rowOff>131240</xdr:rowOff>
    </xdr:from>
    <xdr:ext cx="184730" cy="265265"/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06B38E95-95D7-4CC2-BF82-FDB31B1B126B}"/>
            </a:ext>
          </a:extLst>
        </xdr:cNvPr>
        <xdr:cNvSpPr/>
      </xdr:nvSpPr>
      <xdr:spPr>
        <a:xfrm>
          <a:off x="7286483" y="756836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5</xdr:row>
      <xdr:rowOff>131240</xdr:rowOff>
    </xdr:from>
    <xdr:ext cx="184730" cy="265265"/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8189A2DA-DEEA-4F4E-B342-E7A8B4B8B0DE}"/>
            </a:ext>
          </a:extLst>
        </xdr:cNvPr>
        <xdr:cNvSpPr/>
      </xdr:nvSpPr>
      <xdr:spPr>
        <a:xfrm>
          <a:off x="7286483" y="756836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5</xdr:row>
      <xdr:rowOff>131240</xdr:rowOff>
    </xdr:from>
    <xdr:ext cx="184730" cy="265265"/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B54AF588-BF83-492F-A7B5-0A30104BA74E}"/>
            </a:ext>
          </a:extLst>
        </xdr:cNvPr>
        <xdr:cNvSpPr/>
      </xdr:nvSpPr>
      <xdr:spPr>
        <a:xfrm>
          <a:off x="7286483" y="756836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6</xdr:row>
      <xdr:rowOff>131240</xdr:rowOff>
    </xdr:from>
    <xdr:ext cx="184730" cy="265265"/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1AAC49B8-5E8A-4236-8822-07E130B01E6E}"/>
            </a:ext>
          </a:extLst>
        </xdr:cNvPr>
        <xdr:cNvSpPr/>
      </xdr:nvSpPr>
      <xdr:spPr>
        <a:xfrm>
          <a:off x="3125963" y="781982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21</xdr:row>
      <xdr:rowOff>131240</xdr:rowOff>
    </xdr:from>
    <xdr:ext cx="184730" cy="265265"/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F954FADC-7694-4116-BD47-3CB4D218A5EF}"/>
            </a:ext>
          </a:extLst>
        </xdr:cNvPr>
        <xdr:cNvSpPr/>
      </xdr:nvSpPr>
      <xdr:spPr>
        <a:xfrm>
          <a:off x="1045703" y="257726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11</xdr:row>
      <xdr:rowOff>131240</xdr:rowOff>
    </xdr:from>
    <xdr:ext cx="184730" cy="265265"/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3810CCD2-5429-4A7D-A6D9-C51C61730FDA}"/>
            </a:ext>
          </a:extLst>
        </xdr:cNvPr>
        <xdr:cNvSpPr/>
      </xdr:nvSpPr>
      <xdr:spPr>
        <a:xfrm>
          <a:off x="104570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7</xdr:col>
      <xdr:colOff>154163</xdr:colOff>
      <xdr:row>21</xdr:row>
      <xdr:rowOff>131240</xdr:rowOff>
    </xdr:from>
    <xdr:ext cx="184730" cy="265265"/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3891A96D-8A88-4261-9998-2E4B5006D739}"/>
            </a:ext>
          </a:extLst>
        </xdr:cNvPr>
        <xdr:cNvSpPr/>
      </xdr:nvSpPr>
      <xdr:spPr>
        <a:xfrm>
          <a:off x="1045703" y="650918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10</xdr:col>
      <xdr:colOff>154163</xdr:colOff>
      <xdr:row>6</xdr:row>
      <xdr:rowOff>131240</xdr:rowOff>
    </xdr:from>
    <xdr:ext cx="184730" cy="265265"/>
    <xdr:sp macro="" textlink="">
      <xdr:nvSpPr>
        <xdr:cNvPr id="56" name="正方形/長方形 55">
          <a:extLst>
            <a:ext uri="{FF2B5EF4-FFF2-40B4-BE49-F238E27FC236}">
              <a16:creationId xmlns:a16="http://schemas.microsoft.com/office/drawing/2014/main" id="{99FFB56A-4850-47A8-B95E-3E5A3DF8B10E}"/>
            </a:ext>
          </a:extLst>
        </xdr:cNvPr>
        <xdr:cNvSpPr/>
      </xdr:nvSpPr>
      <xdr:spPr>
        <a:xfrm>
          <a:off x="1061839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6</xdr:row>
      <xdr:rowOff>131240</xdr:rowOff>
    </xdr:from>
    <xdr:ext cx="184730" cy="265265"/>
    <xdr:sp macro="" textlink="">
      <xdr:nvSpPr>
        <xdr:cNvPr id="57" name="正方形/長方形 56">
          <a:extLst>
            <a:ext uri="{FF2B5EF4-FFF2-40B4-BE49-F238E27FC236}">
              <a16:creationId xmlns:a16="http://schemas.microsoft.com/office/drawing/2014/main" id="{CD8C1D15-D6CD-40BC-ABB2-6FD849FA1ACB}"/>
            </a:ext>
          </a:extLst>
        </xdr:cNvPr>
        <xdr:cNvSpPr/>
      </xdr:nvSpPr>
      <xdr:spPr>
        <a:xfrm>
          <a:off x="744919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6</xdr:row>
      <xdr:rowOff>131240</xdr:rowOff>
    </xdr:from>
    <xdr:ext cx="184730" cy="265265"/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id="{BDDE6E37-80DA-4A5E-B2CD-7AEEA855067E}"/>
            </a:ext>
          </a:extLst>
        </xdr:cNvPr>
        <xdr:cNvSpPr/>
      </xdr:nvSpPr>
      <xdr:spPr>
        <a:xfrm>
          <a:off x="744919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5</xdr:row>
      <xdr:rowOff>131240</xdr:rowOff>
    </xdr:from>
    <xdr:ext cx="184730" cy="265265"/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id="{5A951258-D4FD-4E1C-9C01-44ED46BCC179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5</xdr:row>
      <xdr:rowOff>131240</xdr:rowOff>
    </xdr:from>
    <xdr:ext cx="184730" cy="265265"/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C6CE4FD6-69F9-4DC7-A313-812F6E67F659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5</xdr:row>
      <xdr:rowOff>131240</xdr:rowOff>
    </xdr:from>
    <xdr:ext cx="184730" cy="265265"/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90B80A38-F67F-46B0-A15A-E77C9A1A4058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5</xdr:row>
      <xdr:rowOff>131240</xdr:rowOff>
    </xdr:from>
    <xdr:ext cx="184730" cy="265265"/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86D9DFFE-7084-4EB9-B0E2-0BBCB016F828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6</xdr:row>
      <xdr:rowOff>131240</xdr:rowOff>
    </xdr:from>
    <xdr:ext cx="184730" cy="265265"/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96049ACC-52B5-4BEB-9706-C7C62A20F893}"/>
            </a:ext>
          </a:extLst>
        </xdr:cNvPr>
        <xdr:cNvSpPr/>
      </xdr:nvSpPr>
      <xdr:spPr>
        <a:xfrm>
          <a:off x="1474422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4</xdr:row>
      <xdr:rowOff>131240</xdr:rowOff>
    </xdr:from>
    <xdr:ext cx="184730" cy="265265"/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DF5C12B5-7346-4AFE-A04F-2D77469E6C8F}"/>
            </a:ext>
          </a:extLst>
        </xdr:cNvPr>
        <xdr:cNvSpPr/>
      </xdr:nvSpPr>
      <xdr:spPr>
        <a:xfrm>
          <a:off x="744919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4</xdr:row>
      <xdr:rowOff>131240</xdr:rowOff>
    </xdr:from>
    <xdr:ext cx="184730" cy="265265"/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D35CA955-AE91-42D0-B87C-4257A4B1C7B9}"/>
            </a:ext>
          </a:extLst>
        </xdr:cNvPr>
        <xdr:cNvSpPr/>
      </xdr:nvSpPr>
      <xdr:spPr>
        <a:xfrm>
          <a:off x="744919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3</xdr:row>
      <xdr:rowOff>131240</xdr:rowOff>
    </xdr:from>
    <xdr:ext cx="184730" cy="265265"/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5FA78773-2E83-4356-8C3D-7A11ADB97D16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3</xdr:row>
      <xdr:rowOff>131240</xdr:rowOff>
    </xdr:from>
    <xdr:ext cx="184730" cy="265265"/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F8CECEAF-F276-440D-B8FC-478B8113B297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3</xdr:row>
      <xdr:rowOff>131240</xdr:rowOff>
    </xdr:from>
    <xdr:ext cx="184730" cy="265265"/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D609B5D9-C210-4993-B0B9-01D719CCF0B8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3</xdr:row>
      <xdr:rowOff>131240</xdr:rowOff>
    </xdr:from>
    <xdr:ext cx="184730" cy="265265"/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E3C55331-3E87-422E-B1F5-79B5D5947E70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4</xdr:row>
      <xdr:rowOff>131240</xdr:rowOff>
    </xdr:from>
    <xdr:ext cx="184730" cy="265265"/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EE5FC285-5BAC-41EA-B6B0-A28A340BB22A}"/>
            </a:ext>
          </a:extLst>
        </xdr:cNvPr>
        <xdr:cNvSpPr/>
      </xdr:nvSpPr>
      <xdr:spPr>
        <a:xfrm>
          <a:off x="744919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6</xdr:row>
      <xdr:rowOff>131240</xdr:rowOff>
    </xdr:from>
    <xdr:ext cx="184730" cy="265265"/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8C50BB5E-60A3-4216-B045-3E32501F63E8}"/>
            </a:ext>
          </a:extLst>
        </xdr:cNvPr>
        <xdr:cNvSpPr/>
      </xdr:nvSpPr>
      <xdr:spPr>
        <a:xfrm>
          <a:off x="1061839" y="3851593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11</xdr:row>
      <xdr:rowOff>131240</xdr:rowOff>
    </xdr:from>
    <xdr:ext cx="184730" cy="265265"/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67618129-DD65-45D3-9DD8-6C20377F71F6}"/>
            </a:ext>
          </a:extLst>
        </xdr:cNvPr>
        <xdr:cNvSpPr/>
      </xdr:nvSpPr>
      <xdr:spPr>
        <a:xfrm>
          <a:off x="3190957" y="51402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11</xdr:row>
      <xdr:rowOff>131240</xdr:rowOff>
    </xdr:from>
    <xdr:ext cx="184730" cy="265265"/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1854DA57-2F7E-4FDC-AA6A-0428EA7F9A11}"/>
            </a:ext>
          </a:extLst>
        </xdr:cNvPr>
        <xdr:cNvSpPr/>
      </xdr:nvSpPr>
      <xdr:spPr>
        <a:xfrm>
          <a:off x="3190957" y="51402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6</xdr:row>
      <xdr:rowOff>131240</xdr:rowOff>
    </xdr:from>
    <xdr:ext cx="184730" cy="265265"/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161EAA64-9666-4D34-BB06-DC0965B29C40}"/>
            </a:ext>
          </a:extLst>
        </xdr:cNvPr>
        <xdr:cNvSpPr/>
      </xdr:nvSpPr>
      <xdr:spPr>
        <a:xfrm>
          <a:off x="9578310" y="51402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6</xdr:row>
      <xdr:rowOff>131240</xdr:rowOff>
    </xdr:from>
    <xdr:ext cx="184730" cy="265265"/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21642084-5BB6-4431-8B9A-98F3228CD19D}"/>
            </a:ext>
          </a:extLst>
        </xdr:cNvPr>
        <xdr:cNvSpPr/>
      </xdr:nvSpPr>
      <xdr:spPr>
        <a:xfrm>
          <a:off x="9578310" y="51402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4</xdr:row>
      <xdr:rowOff>131240</xdr:rowOff>
    </xdr:from>
    <xdr:ext cx="184730" cy="26526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1005A469-314A-4165-A278-4737AEEDA590}"/>
            </a:ext>
          </a:extLst>
        </xdr:cNvPr>
        <xdr:cNvSpPr/>
      </xdr:nvSpPr>
      <xdr:spPr>
        <a:xfrm>
          <a:off x="744919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4</xdr:row>
      <xdr:rowOff>131240</xdr:rowOff>
    </xdr:from>
    <xdr:ext cx="184730" cy="265265"/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5E42F61E-CDF6-41A4-8C3D-5CC5443D62F7}"/>
            </a:ext>
          </a:extLst>
        </xdr:cNvPr>
        <xdr:cNvSpPr/>
      </xdr:nvSpPr>
      <xdr:spPr>
        <a:xfrm>
          <a:off x="744919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3</xdr:row>
      <xdr:rowOff>131240</xdr:rowOff>
    </xdr:from>
    <xdr:ext cx="184730" cy="265265"/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5A15D7ED-1CC2-42D5-B3B8-8153865977FC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3</xdr:row>
      <xdr:rowOff>131240</xdr:rowOff>
    </xdr:from>
    <xdr:ext cx="184730" cy="265265"/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E76066E5-26E8-486E-93DB-16CBC03511C5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3</xdr:row>
      <xdr:rowOff>131240</xdr:rowOff>
    </xdr:from>
    <xdr:ext cx="184730" cy="265265"/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50301432-77FB-466C-AA4F-03DF4C9C5BDE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3</xdr:row>
      <xdr:rowOff>131240</xdr:rowOff>
    </xdr:from>
    <xdr:ext cx="184730" cy="265265"/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3C3AB257-9929-41F9-B934-F35DB2380733}"/>
            </a:ext>
          </a:extLst>
        </xdr:cNvPr>
        <xdr:cNvSpPr/>
      </xdr:nvSpPr>
      <xdr:spPr>
        <a:xfrm>
          <a:off x="7449192" y="231638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4</xdr:row>
      <xdr:rowOff>131240</xdr:rowOff>
    </xdr:from>
    <xdr:ext cx="184730" cy="265265"/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6E820B0D-AF5B-432B-86D9-D06894BC7589}"/>
            </a:ext>
          </a:extLst>
        </xdr:cNvPr>
        <xdr:cNvSpPr/>
      </xdr:nvSpPr>
      <xdr:spPr>
        <a:xfrm>
          <a:off x="744919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4</xdr:row>
      <xdr:rowOff>131240</xdr:rowOff>
    </xdr:from>
    <xdr:ext cx="184730" cy="265265"/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B40BD17D-D1A4-4E1F-966E-D3D42A0E3417}"/>
            </a:ext>
          </a:extLst>
        </xdr:cNvPr>
        <xdr:cNvSpPr/>
      </xdr:nvSpPr>
      <xdr:spPr>
        <a:xfrm>
          <a:off x="744919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24</xdr:row>
      <xdr:rowOff>131240</xdr:rowOff>
    </xdr:from>
    <xdr:ext cx="184730" cy="265265"/>
    <xdr:sp macro="" textlink="">
      <xdr:nvSpPr>
        <xdr:cNvPr id="122" name="正方形/長方形 121">
          <a:extLst>
            <a:ext uri="{FF2B5EF4-FFF2-40B4-BE49-F238E27FC236}">
              <a16:creationId xmlns:a16="http://schemas.microsoft.com/office/drawing/2014/main" id="{0CA36F20-825F-4A7E-B012-C98C93EDE068}"/>
            </a:ext>
          </a:extLst>
        </xdr:cNvPr>
        <xdr:cNvSpPr/>
      </xdr:nvSpPr>
      <xdr:spPr>
        <a:xfrm>
          <a:off x="5307188" y="72559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24</xdr:row>
      <xdr:rowOff>131240</xdr:rowOff>
    </xdr:from>
    <xdr:ext cx="184730" cy="265265"/>
    <xdr:sp macro="" textlink="">
      <xdr:nvSpPr>
        <xdr:cNvPr id="123" name="正方形/長方形 122">
          <a:extLst>
            <a:ext uri="{FF2B5EF4-FFF2-40B4-BE49-F238E27FC236}">
              <a16:creationId xmlns:a16="http://schemas.microsoft.com/office/drawing/2014/main" id="{D4F5E491-20AE-4F3B-82B6-FF14510ABFC0}"/>
            </a:ext>
          </a:extLst>
        </xdr:cNvPr>
        <xdr:cNvSpPr/>
      </xdr:nvSpPr>
      <xdr:spPr>
        <a:xfrm>
          <a:off x="5307188" y="72559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7</xdr:col>
      <xdr:colOff>154163</xdr:colOff>
      <xdr:row>14</xdr:row>
      <xdr:rowOff>131240</xdr:rowOff>
    </xdr:from>
    <xdr:ext cx="184730" cy="265265"/>
    <xdr:sp macro="" textlink="">
      <xdr:nvSpPr>
        <xdr:cNvPr id="124" name="正方形/長方形 123">
          <a:extLst>
            <a:ext uri="{FF2B5EF4-FFF2-40B4-BE49-F238E27FC236}">
              <a16:creationId xmlns:a16="http://schemas.microsoft.com/office/drawing/2014/main" id="{7225E4EE-F389-4621-9A90-E79020C9D574}"/>
            </a:ext>
          </a:extLst>
        </xdr:cNvPr>
        <xdr:cNvSpPr/>
      </xdr:nvSpPr>
      <xdr:spPr>
        <a:xfrm>
          <a:off x="11707428" y="51402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7</xdr:col>
      <xdr:colOff>154163</xdr:colOff>
      <xdr:row>14</xdr:row>
      <xdr:rowOff>131240</xdr:rowOff>
    </xdr:from>
    <xdr:ext cx="184730" cy="265265"/>
    <xdr:sp macro="" textlink="">
      <xdr:nvSpPr>
        <xdr:cNvPr id="125" name="正方形/長方形 124">
          <a:extLst>
            <a:ext uri="{FF2B5EF4-FFF2-40B4-BE49-F238E27FC236}">
              <a16:creationId xmlns:a16="http://schemas.microsoft.com/office/drawing/2014/main" id="{185A5443-5274-4CB3-910B-D6E0D37D6C67}"/>
            </a:ext>
          </a:extLst>
        </xdr:cNvPr>
        <xdr:cNvSpPr/>
      </xdr:nvSpPr>
      <xdr:spPr>
        <a:xfrm>
          <a:off x="11707428" y="51402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19</xdr:row>
      <xdr:rowOff>131240</xdr:rowOff>
    </xdr:from>
    <xdr:ext cx="184730" cy="265265"/>
    <xdr:sp macro="" textlink="">
      <xdr:nvSpPr>
        <xdr:cNvPr id="126" name="正方形/長方形 125">
          <a:extLst>
            <a:ext uri="{FF2B5EF4-FFF2-40B4-BE49-F238E27FC236}">
              <a16:creationId xmlns:a16="http://schemas.microsoft.com/office/drawing/2014/main" id="{2BAEE427-D975-4B7E-B561-2D5ED390D9CF}"/>
            </a:ext>
          </a:extLst>
        </xdr:cNvPr>
        <xdr:cNvSpPr/>
      </xdr:nvSpPr>
      <xdr:spPr>
        <a:xfrm>
          <a:off x="5307188" y="72559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19</xdr:row>
      <xdr:rowOff>131240</xdr:rowOff>
    </xdr:from>
    <xdr:ext cx="184730" cy="265265"/>
    <xdr:sp macro="" textlink="">
      <xdr:nvSpPr>
        <xdr:cNvPr id="127" name="正方形/長方形 126">
          <a:extLst>
            <a:ext uri="{FF2B5EF4-FFF2-40B4-BE49-F238E27FC236}">
              <a16:creationId xmlns:a16="http://schemas.microsoft.com/office/drawing/2014/main" id="{DCDB690D-97E4-410A-AAD6-F827D36103EB}"/>
            </a:ext>
          </a:extLst>
        </xdr:cNvPr>
        <xdr:cNvSpPr/>
      </xdr:nvSpPr>
      <xdr:spPr>
        <a:xfrm>
          <a:off x="5307188" y="72559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16</xdr:row>
      <xdr:rowOff>131240</xdr:rowOff>
    </xdr:from>
    <xdr:ext cx="184730" cy="265265"/>
    <xdr:sp macro="" textlink="">
      <xdr:nvSpPr>
        <xdr:cNvPr id="128" name="正方形/長方形 127">
          <a:extLst>
            <a:ext uri="{FF2B5EF4-FFF2-40B4-BE49-F238E27FC236}">
              <a16:creationId xmlns:a16="http://schemas.microsoft.com/office/drawing/2014/main" id="{4D53D076-9886-488C-B244-74D6B79D5E08}"/>
            </a:ext>
          </a:extLst>
        </xdr:cNvPr>
        <xdr:cNvSpPr/>
      </xdr:nvSpPr>
      <xdr:spPr>
        <a:xfrm>
          <a:off x="9578310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16</xdr:row>
      <xdr:rowOff>131240</xdr:rowOff>
    </xdr:from>
    <xdr:ext cx="184730" cy="265265"/>
    <xdr:sp macro="" textlink="">
      <xdr:nvSpPr>
        <xdr:cNvPr id="129" name="正方形/長方形 128">
          <a:extLst>
            <a:ext uri="{FF2B5EF4-FFF2-40B4-BE49-F238E27FC236}">
              <a16:creationId xmlns:a16="http://schemas.microsoft.com/office/drawing/2014/main" id="{CC24357B-F332-40E2-BDB8-39E39DCC13F3}"/>
            </a:ext>
          </a:extLst>
        </xdr:cNvPr>
        <xdr:cNvSpPr/>
      </xdr:nvSpPr>
      <xdr:spPr>
        <a:xfrm>
          <a:off x="9578310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16</xdr:row>
      <xdr:rowOff>131240</xdr:rowOff>
    </xdr:from>
    <xdr:ext cx="184730" cy="265265"/>
    <xdr:sp macro="" textlink="">
      <xdr:nvSpPr>
        <xdr:cNvPr id="130" name="正方形/長方形 129">
          <a:extLst>
            <a:ext uri="{FF2B5EF4-FFF2-40B4-BE49-F238E27FC236}">
              <a16:creationId xmlns:a16="http://schemas.microsoft.com/office/drawing/2014/main" id="{9072CFFB-AF4B-4EC2-A372-F32836F0B7FE}"/>
            </a:ext>
          </a:extLst>
        </xdr:cNvPr>
        <xdr:cNvSpPr/>
      </xdr:nvSpPr>
      <xdr:spPr>
        <a:xfrm>
          <a:off x="9578310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16</xdr:row>
      <xdr:rowOff>131240</xdr:rowOff>
    </xdr:from>
    <xdr:ext cx="184730" cy="265265"/>
    <xdr:sp macro="" textlink="">
      <xdr:nvSpPr>
        <xdr:cNvPr id="131" name="正方形/長方形 130">
          <a:extLst>
            <a:ext uri="{FF2B5EF4-FFF2-40B4-BE49-F238E27FC236}">
              <a16:creationId xmlns:a16="http://schemas.microsoft.com/office/drawing/2014/main" id="{A6CD25BD-D5E2-49A3-A6D7-7DD3876178BB}"/>
            </a:ext>
          </a:extLst>
        </xdr:cNvPr>
        <xdr:cNvSpPr/>
      </xdr:nvSpPr>
      <xdr:spPr>
        <a:xfrm>
          <a:off x="9578310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1053455</xdr:colOff>
      <xdr:row>1</xdr:row>
      <xdr:rowOff>56029</xdr:rowOff>
    </xdr:from>
    <xdr:to>
      <xdr:col>6</xdr:col>
      <xdr:colOff>1568163</xdr:colOff>
      <xdr:row>1</xdr:row>
      <xdr:rowOff>1199029</xdr:rowOff>
    </xdr:to>
    <xdr:pic>
      <xdr:nvPicPr>
        <xdr:cNvPr id="4" name="画像 3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219367" y="168088"/>
          <a:ext cx="4772943" cy="1143000"/>
        </a:xfrm>
        <a:prstGeom prst="rect">
          <a:avLst/>
        </a:prstGeom>
      </xdr:spPr>
    </xdr:pic>
    <xdr:clientData/>
  </xdr:twoCellAnchor>
  <xdr:oneCellAnchor>
    <xdr:from>
      <xdr:col>4</xdr:col>
      <xdr:colOff>154163</xdr:colOff>
      <xdr:row>24</xdr:row>
      <xdr:rowOff>131240</xdr:rowOff>
    </xdr:from>
    <xdr:ext cx="184730" cy="265265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540CB657-1E90-4232-B172-6E86820F0E43}"/>
            </a:ext>
          </a:extLst>
        </xdr:cNvPr>
        <xdr:cNvSpPr/>
      </xdr:nvSpPr>
      <xdr:spPr>
        <a:xfrm>
          <a:off x="1059038" y="61319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24</xdr:row>
      <xdr:rowOff>131240</xdr:rowOff>
    </xdr:from>
    <xdr:ext cx="184730" cy="26526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6652EA75-4743-461A-9FFF-F0A44CCB8D65}"/>
            </a:ext>
          </a:extLst>
        </xdr:cNvPr>
        <xdr:cNvSpPr/>
      </xdr:nvSpPr>
      <xdr:spPr>
        <a:xfrm>
          <a:off x="1059038" y="61319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6</xdr:row>
      <xdr:rowOff>131240</xdr:rowOff>
    </xdr:from>
    <xdr:ext cx="184730" cy="26526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925519F4-D353-4DA9-84F9-E5018FAAFF21}"/>
            </a:ext>
          </a:extLst>
        </xdr:cNvPr>
        <xdr:cNvSpPr/>
      </xdr:nvSpPr>
      <xdr:spPr>
        <a:xfrm>
          <a:off x="1059038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6</xdr:row>
      <xdr:rowOff>131240</xdr:rowOff>
    </xdr:from>
    <xdr:ext cx="184730" cy="26526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A93C5488-820E-4E35-933F-08058F63B6A4}"/>
            </a:ext>
          </a:extLst>
        </xdr:cNvPr>
        <xdr:cNvSpPr/>
      </xdr:nvSpPr>
      <xdr:spPr>
        <a:xfrm>
          <a:off x="1059038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6</xdr:row>
      <xdr:rowOff>131240</xdr:rowOff>
    </xdr:from>
    <xdr:ext cx="184730" cy="26526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566D97E-E6C3-4FA0-9AF5-4C6E50AEC240}"/>
            </a:ext>
          </a:extLst>
        </xdr:cNvPr>
        <xdr:cNvSpPr/>
      </xdr:nvSpPr>
      <xdr:spPr>
        <a:xfrm>
          <a:off x="1059038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5</xdr:row>
      <xdr:rowOff>131240</xdr:rowOff>
    </xdr:from>
    <xdr:ext cx="184730" cy="265265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06EEF97-3692-4418-A896-185635B58304}"/>
            </a:ext>
          </a:extLst>
        </xdr:cNvPr>
        <xdr:cNvSpPr/>
      </xdr:nvSpPr>
      <xdr:spPr>
        <a:xfrm>
          <a:off x="1059038" y="23219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5</xdr:row>
      <xdr:rowOff>131240</xdr:rowOff>
    </xdr:from>
    <xdr:ext cx="184730" cy="26526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B7A28E2-52B9-4904-8DB5-D2B405D52C60}"/>
            </a:ext>
          </a:extLst>
        </xdr:cNvPr>
        <xdr:cNvSpPr/>
      </xdr:nvSpPr>
      <xdr:spPr>
        <a:xfrm>
          <a:off x="1059038" y="23219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5</xdr:row>
      <xdr:rowOff>131240</xdr:rowOff>
    </xdr:from>
    <xdr:ext cx="184730" cy="26526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D59A067B-02AD-4C0E-AD1F-A56619007111}"/>
            </a:ext>
          </a:extLst>
        </xdr:cNvPr>
        <xdr:cNvSpPr/>
      </xdr:nvSpPr>
      <xdr:spPr>
        <a:xfrm>
          <a:off x="1059038" y="23219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5</xdr:row>
      <xdr:rowOff>131240</xdr:rowOff>
    </xdr:from>
    <xdr:ext cx="184730" cy="265265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4E9C1454-213C-430D-A008-43CDDEE7E299}"/>
            </a:ext>
          </a:extLst>
        </xdr:cNvPr>
        <xdr:cNvSpPr/>
      </xdr:nvSpPr>
      <xdr:spPr>
        <a:xfrm>
          <a:off x="1059038" y="23219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3</xdr:col>
      <xdr:colOff>108856</xdr:colOff>
      <xdr:row>1</xdr:row>
      <xdr:rowOff>1211035</xdr:rowOff>
    </xdr:from>
    <xdr:to>
      <xdr:col>3</xdr:col>
      <xdr:colOff>1796143</xdr:colOff>
      <xdr:row>6</xdr:row>
      <xdr:rowOff>54428</xdr:rowOff>
    </xdr:to>
    <xdr:sp macro="" textlink="">
      <xdr:nvSpPr>
        <xdr:cNvPr id="8" name="吹き出し: 円形 7">
          <a:extLst>
            <a:ext uri="{FF2B5EF4-FFF2-40B4-BE49-F238E27FC236}">
              <a16:creationId xmlns:a16="http://schemas.microsoft.com/office/drawing/2014/main" id="{FA56B4D3-B6FC-4936-908C-54A6C03A92E9}"/>
            </a:ext>
          </a:extLst>
        </xdr:cNvPr>
        <xdr:cNvSpPr/>
      </xdr:nvSpPr>
      <xdr:spPr>
        <a:xfrm>
          <a:off x="3129642" y="1319892"/>
          <a:ext cx="1687287" cy="1156607"/>
        </a:xfrm>
        <a:prstGeom prst="wedgeEllipseCallout">
          <a:avLst>
            <a:gd name="adj1" fmla="val 172453"/>
            <a:gd name="adj2" fmla="val -11728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リクルート</a:t>
          </a:r>
          <a:endParaRPr kumimoji="1" lang="en-US" altLang="ja-JP" sz="12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マナー</a:t>
          </a:r>
          <a:r>
            <a:rPr kumimoji="1" lang="en-US" altLang="ja-JP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DAY</a:t>
          </a:r>
          <a:endParaRPr kumimoji="1" lang="ja-JP" altLang="en-US" sz="12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oneCellAnchor>
    <xdr:from>
      <xdr:col>6</xdr:col>
      <xdr:colOff>154163</xdr:colOff>
      <xdr:row>31</xdr:row>
      <xdr:rowOff>131240</xdr:rowOff>
    </xdr:from>
    <xdr:ext cx="184730" cy="26526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B2F9B44-EC4B-4571-8909-1E69BD932B6D}"/>
            </a:ext>
          </a:extLst>
        </xdr:cNvPr>
        <xdr:cNvSpPr/>
      </xdr:nvSpPr>
      <xdr:spPr>
        <a:xfrm>
          <a:off x="9555338" y="79226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31</xdr:row>
      <xdr:rowOff>131240</xdr:rowOff>
    </xdr:from>
    <xdr:ext cx="184730" cy="26526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91047F72-AA67-41FE-8E33-7A4B99570ECA}"/>
            </a:ext>
          </a:extLst>
        </xdr:cNvPr>
        <xdr:cNvSpPr/>
      </xdr:nvSpPr>
      <xdr:spPr>
        <a:xfrm>
          <a:off x="9555338" y="792269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3</xdr:col>
      <xdr:colOff>39718</xdr:colOff>
      <xdr:row>29</xdr:row>
      <xdr:rowOff>15227</xdr:rowOff>
    </xdr:from>
    <xdr:to>
      <xdr:col>3</xdr:col>
      <xdr:colOff>2059018</xdr:colOff>
      <xdr:row>33</xdr:row>
      <xdr:rowOff>12754</xdr:rowOff>
    </xdr:to>
    <xdr:sp macro="" textlink="">
      <xdr:nvSpPr>
        <xdr:cNvPr id="6" name="雲 5">
          <a:extLst>
            <a:ext uri="{FF2B5EF4-FFF2-40B4-BE49-F238E27FC236}">
              <a16:creationId xmlns:a16="http://schemas.microsoft.com/office/drawing/2014/main" id="{25EAE0FD-5CE0-40AC-B559-9A018622900F}"/>
            </a:ext>
          </a:extLst>
        </xdr:cNvPr>
        <xdr:cNvSpPr/>
      </xdr:nvSpPr>
      <xdr:spPr>
        <a:xfrm rot="11030364">
          <a:off x="3068668" y="8435327"/>
          <a:ext cx="2019300" cy="988127"/>
        </a:xfrm>
        <a:prstGeom prst="cloud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154163</xdr:colOff>
      <xdr:row>16</xdr:row>
      <xdr:rowOff>131240</xdr:rowOff>
    </xdr:from>
    <xdr:ext cx="184730" cy="265265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BCC602D0-A6D1-4339-9F5E-445208CA4350}"/>
            </a:ext>
          </a:extLst>
        </xdr:cNvPr>
        <xdr:cNvSpPr/>
      </xdr:nvSpPr>
      <xdr:spPr>
        <a:xfrm>
          <a:off x="3183113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6</xdr:col>
      <xdr:colOff>1493200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  <xdr:twoCellAnchor>
    <xdr:from>
      <xdr:col>4</xdr:col>
      <xdr:colOff>1949824</xdr:colOff>
      <xdr:row>2</xdr:row>
      <xdr:rowOff>78440</xdr:rowOff>
    </xdr:from>
    <xdr:to>
      <xdr:col>5</xdr:col>
      <xdr:colOff>1116219</xdr:colOff>
      <xdr:row>4</xdr:row>
      <xdr:rowOff>18148</xdr:rowOff>
    </xdr:to>
    <xdr:sp macro="" textlink="">
      <xdr:nvSpPr>
        <xdr:cNvPr id="2" name="星: 6 pt 1">
          <a:extLst>
            <a:ext uri="{FF2B5EF4-FFF2-40B4-BE49-F238E27FC236}">
              <a16:creationId xmlns:a16="http://schemas.microsoft.com/office/drawing/2014/main" id="{39CC7BB6-536A-4C64-A8A8-8395879FF8FC}"/>
            </a:ext>
          </a:extLst>
        </xdr:cNvPr>
        <xdr:cNvSpPr/>
      </xdr:nvSpPr>
      <xdr:spPr>
        <a:xfrm rot="598044">
          <a:off x="7115736" y="1411940"/>
          <a:ext cx="1295512" cy="544826"/>
        </a:xfrm>
        <a:prstGeom prst="star6">
          <a:avLst>
            <a:gd name="adj" fmla="val 31923"/>
            <a:gd name="hf" fmla="val 115470"/>
          </a:avLst>
        </a:prstGeom>
        <a:ln w="41275">
          <a:solidFill>
            <a:schemeClr val="accent4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 b="1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スーツ</a:t>
          </a:r>
          <a:r>
            <a:rPr kumimoji="1" lang="en-US" altLang="ja-JP" sz="1100" b="1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DAY</a:t>
          </a:r>
          <a:r>
            <a:rPr kumimoji="1" lang="ja-JP" altLang="en-US" sz="1100" b="1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！</a:t>
          </a:r>
        </a:p>
      </xdr:txBody>
    </xdr:sp>
    <xdr:clientData/>
  </xdr:twoCellAnchor>
  <xdr:twoCellAnchor>
    <xdr:from>
      <xdr:col>10</xdr:col>
      <xdr:colOff>726326</xdr:colOff>
      <xdr:row>18</xdr:row>
      <xdr:rowOff>80315</xdr:rowOff>
    </xdr:from>
    <xdr:to>
      <xdr:col>11</xdr:col>
      <xdr:colOff>636025</xdr:colOff>
      <xdr:row>24</xdr:row>
      <xdr:rowOff>172090</xdr:rowOff>
    </xdr:to>
    <xdr:sp macro="" textlink="">
      <xdr:nvSpPr>
        <xdr:cNvPr id="5" name="星: 6 pt 4">
          <a:extLst>
            <a:ext uri="{FF2B5EF4-FFF2-40B4-BE49-F238E27FC236}">
              <a16:creationId xmlns:a16="http://schemas.microsoft.com/office/drawing/2014/main" id="{AC106AC4-660D-401C-851E-2EC736028FFB}"/>
            </a:ext>
          </a:extLst>
        </xdr:cNvPr>
        <xdr:cNvSpPr/>
      </xdr:nvSpPr>
      <xdr:spPr>
        <a:xfrm rot="19002122">
          <a:off x="15316385" y="5582403"/>
          <a:ext cx="671699" cy="1683011"/>
        </a:xfrm>
        <a:prstGeom prst="star6">
          <a:avLst>
            <a:gd name="adj" fmla="val 31923"/>
            <a:gd name="hf" fmla="val 115470"/>
          </a:avLst>
        </a:prstGeom>
        <a:ln w="41275">
          <a:solidFill>
            <a:schemeClr val="accent4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 b="1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た</a:t>
          </a:r>
          <a:endParaRPr kumimoji="1" lang="en-US" altLang="ja-JP" sz="1100" b="1">
            <a:solidFill>
              <a:srgbClr val="FF0000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の</a:t>
          </a:r>
          <a:endParaRPr kumimoji="1" lang="en-US" altLang="ja-JP" sz="1100" b="1">
            <a:solidFill>
              <a:srgbClr val="FF0000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し</a:t>
          </a:r>
          <a:endParaRPr kumimoji="1" lang="en-US" altLang="ja-JP" sz="1100" b="1">
            <a:solidFill>
              <a:srgbClr val="FF0000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い</a:t>
          </a:r>
          <a:endParaRPr kumimoji="1" lang="en-US" altLang="ja-JP" sz="1100" b="1">
            <a:solidFill>
              <a:srgbClr val="FF0000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  <a:p>
          <a:pPr algn="ctr"/>
          <a:r>
            <a:rPr kumimoji="1" lang="ja-JP" altLang="en-US" sz="1100" b="1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💛</a:t>
          </a:r>
        </a:p>
      </xdr:txBody>
    </xdr:sp>
    <xdr:clientData/>
  </xdr:twoCellAnchor>
  <xdr:oneCellAnchor>
    <xdr:from>
      <xdr:col>3</xdr:col>
      <xdr:colOff>154163</xdr:colOff>
      <xdr:row>11</xdr:row>
      <xdr:rowOff>131240</xdr:rowOff>
    </xdr:from>
    <xdr:ext cx="184730" cy="265265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6E6BF5AD-5FEA-4633-A473-3B2B941C2145}"/>
            </a:ext>
          </a:extLst>
        </xdr:cNvPr>
        <xdr:cNvSpPr/>
      </xdr:nvSpPr>
      <xdr:spPr>
        <a:xfrm>
          <a:off x="312596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11</xdr:row>
      <xdr:rowOff>131240</xdr:rowOff>
    </xdr:from>
    <xdr:ext cx="184730" cy="265265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ADE8396A-1921-4D2C-A099-858DF23C167F}"/>
            </a:ext>
          </a:extLst>
        </xdr:cNvPr>
        <xdr:cNvSpPr/>
      </xdr:nvSpPr>
      <xdr:spPr>
        <a:xfrm>
          <a:off x="312596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11</xdr:row>
      <xdr:rowOff>131240</xdr:rowOff>
    </xdr:from>
    <xdr:ext cx="184730" cy="26526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B55D9C74-6458-48EB-9373-9C97ABE34026}"/>
            </a:ext>
          </a:extLst>
        </xdr:cNvPr>
        <xdr:cNvSpPr/>
      </xdr:nvSpPr>
      <xdr:spPr>
        <a:xfrm>
          <a:off x="312596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10</xdr:row>
      <xdr:rowOff>131240</xdr:rowOff>
    </xdr:from>
    <xdr:ext cx="184730" cy="265265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C1CEC2FF-8FE0-4D30-A521-179482259312}"/>
            </a:ext>
          </a:extLst>
        </xdr:cNvPr>
        <xdr:cNvSpPr/>
      </xdr:nvSpPr>
      <xdr:spPr>
        <a:xfrm>
          <a:off x="312596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10</xdr:row>
      <xdr:rowOff>131240</xdr:rowOff>
    </xdr:from>
    <xdr:ext cx="184730" cy="26526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AF99379B-0CC7-42A1-8C8E-C71F4BDC841C}"/>
            </a:ext>
          </a:extLst>
        </xdr:cNvPr>
        <xdr:cNvSpPr/>
      </xdr:nvSpPr>
      <xdr:spPr>
        <a:xfrm>
          <a:off x="312596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10</xdr:row>
      <xdr:rowOff>131240</xdr:rowOff>
    </xdr:from>
    <xdr:ext cx="184730" cy="26526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90C4087E-B47F-4507-BA02-C05129E5DB02}"/>
            </a:ext>
          </a:extLst>
        </xdr:cNvPr>
        <xdr:cNvSpPr/>
      </xdr:nvSpPr>
      <xdr:spPr>
        <a:xfrm>
          <a:off x="312596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10</xdr:row>
      <xdr:rowOff>131240</xdr:rowOff>
    </xdr:from>
    <xdr:ext cx="184730" cy="26526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22576D6-0D0A-4B86-86B9-ABCAD1632097}"/>
            </a:ext>
          </a:extLst>
        </xdr:cNvPr>
        <xdr:cNvSpPr/>
      </xdr:nvSpPr>
      <xdr:spPr>
        <a:xfrm>
          <a:off x="312596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4BDFFB57-B92C-4A23-8CB8-EBAFC42AF2B4}"/>
            </a:ext>
          </a:extLst>
        </xdr:cNvPr>
        <xdr:cNvSpPr/>
      </xdr:nvSpPr>
      <xdr:spPr>
        <a:xfrm>
          <a:off x="728648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F55D6247-1BCE-490B-B6E8-A1956EF6B179}"/>
            </a:ext>
          </a:extLst>
        </xdr:cNvPr>
        <xdr:cNvSpPr/>
      </xdr:nvSpPr>
      <xdr:spPr>
        <a:xfrm>
          <a:off x="728648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0425286B-207C-4711-8F82-AB23A29FA643}"/>
            </a:ext>
          </a:extLst>
        </xdr:cNvPr>
        <xdr:cNvSpPr/>
      </xdr:nvSpPr>
      <xdr:spPr>
        <a:xfrm>
          <a:off x="728648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691B0C00-8567-4E1F-9333-F552C23F0616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98D4F99A-C988-4D09-81D9-3D36E1B45559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34553FE-407A-4CA5-8E5B-AA60FEB3C093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11570F57-BA3F-428D-9238-21824EFC9C9D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3</xdr:col>
      <xdr:colOff>39718</xdr:colOff>
      <xdr:row>29</xdr:row>
      <xdr:rowOff>15227</xdr:rowOff>
    </xdr:from>
    <xdr:to>
      <xdr:col>3</xdr:col>
      <xdr:colOff>2059018</xdr:colOff>
      <xdr:row>33</xdr:row>
      <xdr:rowOff>12754</xdr:rowOff>
    </xdr:to>
    <xdr:sp macro="" textlink="">
      <xdr:nvSpPr>
        <xdr:cNvPr id="19" name="雲 18">
          <a:extLst>
            <a:ext uri="{FF2B5EF4-FFF2-40B4-BE49-F238E27FC236}">
              <a16:creationId xmlns:a16="http://schemas.microsoft.com/office/drawing/2014/main" id="{AC3372A3-F9D5-4DE4-8C13-8E730D69D939}"/>
            </a:ext>
          </a:extLst>
        </xdr:cNvPr>
        <xdr:cNvSpPr/>
      </xdr:nvSpPr>
      <xdr:spPr>
        <a:xfrm rot="11030364">
          <a:off x="3011518" y="8633447"/>
          <a:ext cx="2019300" cy="1003367"/>
        </a:xfrm>
        <a:prstGeom prst="cloud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1089195</xdr:colOff>
      <xdr:row>1</xdr:row>
      <xdr:rowOff>0</xdr:rowOff>
    </xdr:from>
    <xdr:to>
      <xdr:col>6</xdr:col>
      <xdr:colOff>1493200</xdr:colOff>
      <xdr:row>1</xdr:row>
      <xdr:rowOff>1143000</xdr:rowOff>
    </xdr:to>
    <xdr:pic>
      <xdr:nvPicPr>
        <xdr:cNvPr id="3" name="画像 2" descr="ヘッダー冬&#10;&#10;Word のフォト コラージュ: 冬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556420" y="114300"/>
          <a:ext cx="4660559" cy="1143000"/>
        </a:xfrm>
        <a:prstGeom prst="rect">
          <a:avLst/>
        </a:prstGeom>
      </xdr:spPr>
    </xdr:pic>
    <xdr:clientData/>
  </xdr:twoCellAnchor>
  <xdr:twoCellAnchor>
    <xdr:from>
      <xdr:col>5</xdr:col>
      <xdr:colOff>44824</xdr:colOff>
      <xdr:row>2</xdr:row>
      <xdr:rowOff>268941</xdr:rowOff>
    </xdr:from>
    <xdr:to>
      <xdr:col>5</xdr:col>
      <xdr:colOff>1400736</xdr:colOff>
      <xdr:row>3</xdr:row>
      <xdr:rowOff>280148</xdr:rowOff>
    </xdr:to>
    <xdr:sp macro="" textlink="">
      <xdr:nvSpPr>
        <xdr:cNvPr id="6" name="吹き出し: 円形 5">
          <a:extLst>
            <a:ext uri="{FF2B5EF4-FFF2-40B4-BE49-F238E27FC236}">
              <a16:creationId xmlns:a16="http://schemas.microsoft.com/office/drawing/2014/main" id="{6DA6790A-143B-4C11-826F-809C9AF920AF}"/>
            </a:ext>
          </a:extLst>
        </xdr:cNvPr>
        <xdr:cNvSpPr/>
      </xdr:nvSpPr>
      <xdr:spPr>
        <a:xfrm>
          <a:off x="7339853" y="1602441"/>
          <a:ext cx="1355912" cy="313766"/>
        </a:xfrm>
        <a:prstGeom prst="wedgeEllipseCallout">
          <a:avLst>
            <a:gd name="adj1" fmla="val 70560"/>
            <a:gd name="adj2" fmla="val 1799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スーツ</a:t>
          </a:r>
          <a:r>
            <a:rPr kumimoji="1" lang="en-US" altLang="ja-JP" sz="1100" b="1"/>
            <a:t>DAY</a:t>
          </a:r>
          <a:endParaRPr kumimoji="1" lang="ja-JP" altLang="en-US" sz="1100" b="1"/>
        </a:p>
      </xdr:txBody>
    </xdr:sp>
    <xdr:clientData/>
  </xdr:twoCellAnchor>
  <xdr:oneCellAnchor>
    <xdr:from>
      <xdr:col>4</xdr:col>
      <xdr:colOff>2126397</xdr:colOff>
      <xdr:row>6</xdr:row>
      <xdr:rowOff>131240</xdr:rowOff>
    </xdr:from>
    <xdr:ext cx="184731" cy="941412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7CA0B5B9-64A5-B15D-CAAF-3B104E0C26D1}"/>
            </a:ext>
          </a:extLst>
        </xdr:cNvPr>
        <xdr:cNvSpPr/>
      </xdr:nvSpPr>
      <xdr:spPr>
        <a:xfrm>
          <a:off x="7292309" y="2562916"/>
          <a:ext cx="184731" cy="94141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xdr:oneCellAnchor>
    <xdr:from>
      <xdr:col>4</xdr:col>
      <xdr:colOff>2126397</xdr:colOff>
      <xdr:row>6</xdr:row>
      <xdr:rowOff>131240</xdr:rowOff>
    </xdr:from>
    <xdr:ext cx="184731" cy="941412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E1BD205A-619D-E69A-4030-15687645B434}"/>
            </a:ext>
          </a:extLst>
        </xdr:cNvPr>
        <xdr:cNvSpPr/>
      </xdr:nvSpPr>
      <xdr:spPr>
        <a:xfrm>
          <a:off x="7292309" y="2562916"/>
          <a:ext cx="184731" cy="94141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  <xdr:oneCellAnchor>
    <xdr:from>
      <xdr:col>6</xdr:col>
      <xdr:colOff>2039471</xdr:colOff>
      <xdr:row>8</xdr:row>
      <xdr:rowOff>235325</xdr:rowOff>
    </xdr:from>
    <xdr:ext cx="1703293" cy="358588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5FE884B-16F6-AF34-6D3A-1155BC6B97A1}"/>
            </a:ext>
          </a:extLst>
        </xdr:cNvPr>
        <xdr:cNvSpPr/>
      </xdr:nvSpPr>
      <xdr:spPr>
        <a:xfrm>
          <a:off x="11463618" y="3160060"/>
          <a:ext cx="1703293" cy="358588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ja-JP" altLang="en-US" sz="2000" b="1" cap="none" spc="0">
            <a:ln w="22225">
              <a:solidFill>
                <a:schemeClr val="accent2"/>
              </a:solidFill>
              <a:prstDash val="solid"/>
            </a:ln>
            <a:solidFill>
              <a:srgbClr val="DB2DAD"/>
            </a:solidFill>
            <a:effectLst/>
          </a:endParaRPr>
        </a:p>
      </xdr:txBody>
    </xdr:sp>
    <xdr:clientData/>
  </xdr:oneCellAnchor>
  <xdr:oneCellAnchor>
    <xdr:from>
      <xdr:col>5</xdr:col>
      <xdr:colOff>154163</xdr:colOff>
      <xdr:row>6</xdr:row>
      <xdr:rowOff>131240</xdr:rowOff>
    </xdr:from>
    <xdr:ext cx="184730" cy="26526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CA8948CB-3D0A-6923-E169-DBA0BA2CECFF}"/>
            </a:ext>
          </a:extLst>
        </xdr:cNvPr>
        <xdr:cNvSpPr/>
      </xdr:nvSpPr>
      <xdr:spPr>
        <a:xfrm>
          <a:off x="7449192" y="25629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AB5DD14C-F9B7-4030-BB82-9E1A3F79B411}"/>
            </a:ext>
          </a:extLst>
        </xdr:cNvPr>
        <xdr:cNvSpPr/>
      </xdr:nvSpPr>
      <xdr:spPr>
        <a:xfrm>
          <a:off x="728648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86CBBF9B-739F-4558-A637-D0DCF1C7C775}"/>
            </a:ext>
          </a:extLst>
        </xdr:cNvPr>
        <xdr:cNvSpPr/>
      </xdr:nvSpPr>
      <xdr:spPr>
        <a:xfrm>
          <a:off x="728648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EA9732B3-5B4B-464A-8F17-EA1DA7824848}"/>
            </a:ext>
          </a:extLst>
        </xdr:cNvPr>
        <xdr:cNvSpPr/>
      </xdr:nvSpPr>
      <xdr:spPr>
        <a:xfrm>
          <a:off x="728648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F209D08-248F-4181-B181-CE1B5B9B8EBF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CED174A1-F849-4391-8C92-7D8FB02F98B8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BEE1CBC2-70E3-4C3D-AB45-D059ADA74D34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10</xdr:row>
      <xdr:rowOff>131240</xdr:rowOff>
    </xdr:from>
    <xdr:ext cx="184730" cy="265265"/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3C9FD46C-FB5E-4F47-A177-0FCBC5645CA9}"/>
            </a:ext>
          </a:extLst>
        </xdr:cNvPr>
        <xdr:cNvSpPr/>
      </xdr:nvSpPr>
      <xdr:spPr>
        <a:xfrm>
          <a:off x="7286483" y="3636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16</xdr:row>
      <xdr:rowOff>131240</xdr:rowOff>
    </xdr:from>
    <xdr:ext cx="184730" cy="265265"/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8945DCCA-9E1A-4EF2-B307-83B935A5E204}"/>
            </a:ext>
          </a:extLst>
        </xdr:cNvPr>
        <xdr:cNvSpPr/>
      </xdr:nvSpPr>
      <xdr:spPr>
        <a:xfrm>
          <a:off x="3125963" y="51985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24</xdr:row>
      <xdr:rowOff>131240</xdr:rowOff>
    </xdr:from>
    <xdr:ext cx="184730" cy="265265"/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D9BDD9A4-02B4-4684-854A-98212BF2A85E}"/>
            </a:ext>
          </a:extLst>
        </xdr:cNvPr>
        <xdr:cNvSpPr/>
      </xdr:nvSpPr>
      <xdr:spPr>
        <a:xfrm>
          <a:off x="5206223" y="7316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24</xdr:row>
      <xdr:rowOff>131240</xdr:rowOff>
    </xdr:from>
    <xdr:ext cx="184730" cy="265265"/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B73E1F61-D2FA-4A63-85DA-7AE564C39A63}"/>
            </a:ext>
          </a:extLst>
        </xdr:cNvPr>
        <xdr:cNvSpPr/>
      </xdr:nvSpPr>
      <xdr:spPr>
        <a:xfrm>
          <a:off x="5206223" y="7316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3</xdr:col>
      <xdr:colOff>0</xdr:colOff>
      <xdr:row>29</xdr:row>
      <xdr:rowOff>0</xdr:rowOff>
    </xdr:from>
    <xdr:to>
      <xdr:col>3</xdr:col>
      <xdr:colOff>2019300</xdr:colOff>
      <xdr:row>32</xdr:row>
      <xdr:rowOff>244057</xdr:rowOff>
    </xdr:to>
    <xdr:sp macro="" textlink="">
      <xdr:nvSpPr>
        <xdr:cNvPr id="2" name="雲 1">
          <a:extLst>
            <a:ext uri="{FF2B5EF4-FFF2-40B4-BE49-F238E27FC236}">
              <a16:creationId xmlns:a16="http://schemas.microsoft.com/office/drawing/2014/main" id="{9BA114A3-EF1F-4402-BDD5-55691E187D11}"/>
            </a:ext>
          </a:extLst>
        </xdr:cNvPr>
        <xdr:cNvSpPr/>
      </xdr:nvSpPr>
      <xdr:spPr>
        <a:xfrm rot="11030364">
          <a:off x="3036794" y="8382000"/>
          <a:ext cx="2019300" cy="983645"/>
        </a:xfrm>
        <a:prstGeom prst="cloud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1819184</xdr:colOff>
      <xdr:row>0</xdr:row>
      <xdr:rowOff>0</xdr:rowOff>
    </xdr:from>
    <xdr:to>
      <xdr:col>8</xdr:col>
      <xdr:colOff>22984</xdr:colOff>
      <xdr:row>1</xdr:row>
      <xdr:rowOff>1034143</xdr:rowOff>
    </xdr:to>
    <xdr:pic>
      <xdr:nvPicPr>
        <xdr:cNvPr id="2" name="画像 1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9384755" y="0"/>
          <a:ext cx="4571943" cy="1143000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7</xdr:row>
      <xdr:rowOff>0</xdr:rowOff>
    </xdr:from>
    <xdr:ext cx="184731" cy="941412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BB0C49DA-AE48-48E2-9BAD-8C02F98D81A8}"/>
            </a:ext>
          </a:extLst>
        </xdr:cNvPr>
        <xdr:cNvSpPr/>
      </xdr:nvSpPr>
      <xdr:spPr>
        <a:xfrm>
          <a:off x="11855824" y="2678206"/>
          <a:ext cx="184731" cy="94141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5400" b="1" cap="none" spc="0">
            <a:ln w="22225">
              <a:solidFill>
                <a:schemeClr val="accent2"/>
              </a:solidFill>
              <a:prstDash val="solid"/>
            </a:ln>
            <a:solidFill>
              <a:schemeClr val="accent2">
                <a:lumMod val="40000"/>
                <a:lumOff val="60000"/>
              </a:schemeClr>
            </a:solidFill>
            <a:effectLst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6</xdr:col>
      <xdr:colOff>1492555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  <xdr:twoCellAnchor>
    <xdr:from>
      <xdr:col>6</xdr:col>
      <xdr:colOff>2073088</xdr:colOff>
      <xdr:row>11</xdr:row>
      <xdr:rowOff>156882</xdr:rowOff>
    </xdr:from>
    <xdr:to>
      <xdr:col>7</xdr:col>
      <xdr:colOff>347381</xdr:colOff>
      <xdr:row>14</xdr:row>
      <xdr:rowOff>44824</xdr:rowOff>
    </xdr:to>
    <xdr:sp macro="" textlink="">
      <xdr:nvSpPr>
        <xdr:cNvPr id="3" name="吹き出し: 円形 2">
          <a:extLst>
            <a:ext uri="{FF2B5EF4-FFF2-40B4-BE49-F238E27FC236}">
              <a16:creationId xmlns:a16="http://schemas.microsoft.com/office/drawing/2014/main" id="{4978649A-D578-438F-987C-C3CD73867957}"/>
            </a:ext>
          </a:extLst>
        </xdr:cNvPr>
        <xdr:cNvSpPr/>
      </xdr:nvSpPr>
      <xdr:spPr>
        <a:xfrm>
          <a:off x="11497235" y="3877235"/>
          <a:ext cx="403411" cy="683560"/>
        </a:xfrm>
        <a:prstGeom prst="wedgeEllipseCallout">
          <a:avLst>
            <a:gd name="adj1" fmla="val 109862"/>
            <a:gd name="adj2" fmla="val -42702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人気</a:t>
          </a:r>
        </a:p>
      </xdr:txBody>
    </xdr:sp>
    <xdr:clientData/>
  </xdr:twoCellAnchor>
  <xdr:oneCellAnchor>
    <xdr:from>
      <xdr:col>5</xdr:col>
      <xdr:colOff>154163</xdr:colOff>
      <xdr:row>6</xdr:row>
      <xdr:rowOff>131240</xdr:rowOff>
    </xdr:from>
    <xdr:ext cx="184730" cy="26526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9D1BE828-CD3B-4111-A900-B31BD743A8F7}"/>
            </a:ext>
          </a:extLst>
        </xdr:cNvPr>
        <xdr:cNvSpPr/>
      </xdr:nvSpPr>
      <xdr:spPr>
        <a:xfrm>
          <a:off x="7431263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11</xdr:row>
      <xdr:rowOff>131240</xdr:rowOff>
    </xdr:from>
    <xdr:ext cx="184730" cy="265265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9DF8041F-4132-47B9-A1B4-D37D60866612}"/>
            </a:ext>
          </a:extLst>
        </xdr:cNvPr>
        <xdr:cNvSpPr/>
      </xdr:nvSpPr>
      <xdr:spPr>
        <a:xfrm>
          <a:off x="7431263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7</xdr:col>
      <xdr:colOff>11206</xdr:colOff>
      <xdr:row>2</xdr:row>
      <xdr:rowOff>268941</xdr:rowOff>
    </xdr:from>
    <xdr:to>
      <xdr:col>7</xdr:col>
      <xdr:colOff>1367118</xdr:colOff>
      <xdr:row>3</xdr:row>
      <xdr:rowOff>276946</xdr:rowOff>
    </xdr:to>
    <xdr:sp macro="" textlink="">
      <xdr:nvSpPr>
        <xdr:cNvPr id="6" name="吹き出し: 円形 5">
          <a:extLst>
            <a:ext uri="{FF2B5EF4-FFF2-40B4-BE49-F238E27FC236}">
              <a16:creationId xmlns:a16="http://schemas.microsoft.com/office/drawing/2014/main" id="{83322B1D-08AC-4A86-B86C-CE49C9D0D11E}"/>
            </a:ext>
          </a:extLst>
        </xdr:cNvPr>
        <xdr:cNvSpPr/>
      </xdr:nvSpPr>
      <xdr:spPr>
        <a:xfrm>
          <a:off x="11564471" y="1602441"/>
          <a:ext cx="1355912" cy="310564"/>
        </a:xfrm>
        <a:prstGeom prst="wedgeEllipseCallout">
          <a:avLst>
            <a:gd name="adj1" fmla="val 70560"/>
            <a:gd name="adj2" fmla="val 1799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スーツ</a:t>
          </a:r>
          <a:r>
            <a:rPr kumimoji="1" lang="en-US" altLang="ja-JP" sz="1100" b="1"/>
            <a:t>DAY</a:t>
          </a:r>
          <a:endParaRPr kumimoji="1" lang="ja-JP" altLang="en-US" sz="1100" b="1"/>
        </a:p>
      </xdr:txBody>
    </xdr:sp>
    <xdr:clientData/>
  </xdr:twoCellAnchor>
  <xdr:twoCellAnchor>
    <xdr:from>
      <xdr:col>7</xdr:col>
      <xdr:colOff>1434353</xdr:colOff>
      <xdr:row>27</xdr:row>
      <xdr:rowOff>67231</xdr:rowOff>
    </xdr:from>
    <xdr:to>
      <xdr:col>7</xdr:col>
      <xdr:colOff>2005853</xdr:colOff>
      <xdr:row>34</xdr:row>
      <xdr:rowOff>33616</xdr:rowOff>
    </xdr:to>
    <xdr:sp macro="" textlink="">
      <xdr:nvSpPr>
        <xdr:cNvPr id="7" name="吹き出し: 円形 6">
          <a:extLst>
            <a:ext uri="{FF2B5EF4-FFF2-40B4-BE49-F238E27FC236}">
              <a16:creationId xmlns:a16="http://schemas.microsoft.com/office/drawing/2014/main" id="{FEBC934E-19A1-4A4D-861E-460CB130C7F9}"/>
            </a:ext>
          </a:extLst>
        </xdr:cNvPr>
        <xdr:cNvSpPr/>
      </xdr:nvSpPr>
      <xdr:spPr>
        <a:xfrm>
          <a:off x="12987618" y="7900143"/>
          <a:ext cx="571500" cy="1703297"/>
        </a:xfrm>
        <a:prstGeom prst="wedgeEllipseCallout">
          <a:avLst>
            <a:gd name="adj1" fmla="val -6159"/>
            <a:gd name="adj2" fmla="val -61750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浅香さんと</a:t>
          </a:r>
          <a:r>
            <a:rPr kumimoji="1" lang="ja-JP" altLang="en-US" sz="1100" b="1">
              <a:solidFill>
                <a:srgbClr val="FF0000"/>
              </a:solidFill>
            </a:rPr>
            <a:t>♡</a:t>
          </a:r>
        </a:p>
      </xdr:txBody>
    </xdr:sp>
    <xdr:clientData/>
  </xdr:twoCellAnchor>
  <xdr:twoCellAnchor>
    <xdr:from>
      <xdr:col>4</xdr:col>
      <xdr:colOff>1994647</xdr:colOff>
      <xdr:row>9</xdr:row>
      <xdr:rowOff>179294</xdr:rowOff>
    </xdr:from>
    <xdr:to>
      <xdr:col>5</xdr:col>
      <xdr:colOff>268941</xdr:colOff>
      <xdr:row>13</xdr:row>
      <xdr:rowOff>134471</xdr:rowOff>
    </xdr:to>
    <xdr:sp macro="" textlink="">
      <xdr:nvSpPr>
        <xdr:cNvPr id="8" name="吹き出し: 円形 7">
          <a:extLst>
            <a:ext uri="{FF2B5EF4-FFF2-40B4-BE49-F238E27FC236}">
              <a16:creationId xmlns:a16="http://schemas.microsoft.com/office/drawing/2014/main" id="{05748072-7B41-42B1-93AA-03EAAB28E29C}"/>
            </a:ext>
          </a:extLst>
        </xdr:cNvPr>
        <xdr:cNvSpPr/>
      </xdr:nvSpPr>
      <xdr:spPr>
        <a:xfrm>
          <a:off x="7160559" y="3406588"/>
          <a:ext cx="403411" cy="941295"/>
        </a:xfrm>
        <a:prstGeom prst="wedgeEllipseCallout">
          <a:avLst>
            <a:gd name="adj1" fmla="val 98750"/>
            <a:gd name="adj2" fmla="val 1086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楽しみ</a:t>
          </a:r>
        </a:p>
      </xdr:txBody>
    </xdr:sp>
    <xdr:clientData/>
  </xdr:twoCellAnchor>
  <xdr:twoCellAnchor>
    <xdr:from>
      <xdr:col>5</xdr:col>
      <xdr:colOff>1781736</xdr:colOff>
      <xdr:row>27</xdr:row>
      <xdr:rowOff>134470</xdr:rowOff>
    </xdr:from>
    <xdr:to>
      <xdr:col>6</xdr:col>
      <xdr:colOff>56029</xdr:colOff>
      <xdr:row>31</xdr:row>
      <xdr:rowOff>33618</xdr:rowOff>
    </xdr:to>
    <xdr:sp macro="" textlink="">
      <xdr:nvSpPr>
        <xdr:cNvPr id="9" name="吹き出し: 円形 8">
          <a:extLst>
            <a:ext uri="{FF2B5EF4-FFF2-40B4-BE49-F238E27FC236}">
              <a16:creationId xmlns:a16="http://schemas.microsoft.com/office/drawing/2014/main" id="{73D895A1-8821-4C4A-993C-6F6DC9E1C2E1}"/>
            </a:ext>
          </a:extLst>
        </xdr:cNvPr>
        <xdr:cNvSpPr/>
      </xdr:nvSpPr>
      <xdr:spPr>
        <a:xfrm>
          <a:off x="9076765" y="7967382"/>
          <a:ext cx="403411" cy="941295"/>
        </a:xfrm>
        <a:prstGeom prst="wedgeEllipseCallout">
          <a:avLst>
            <a:gd name="adj1" fmla="val 90417"/>
            <a:gd name="adj2" fmla="val -58178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楽しみ</a:t>
          </a:r>
        </a:p>
      </xdr:txBody>
    </xdr:sp>
    <xdr:clientData/>
  </xdr:twoCellAnchor>
  <xdr:twoCellAnchor>
    <xdr:from>
      <xdr:col>2</xdr:col>
      <xdr:colOff>1714500</xdr:colOff>
      <xdr:row>28</xdr:row>
      <xdr:rowOff>246530</xdr:rowOff>
    </xdr:from>
    <xdr:to>
      <xdr:col>2</xdr:col>
      <xdr:colOff>2117911</xdr:colOff>
      <xdr:row>32</xdr:row>
      <xdr:rowOff>145678</xdr:rowOff>
    </xdr:to>
    <xdr:sp macro="" textlink="">
      <xdr:nvSpPr>
        <xdr:cNvPr id="10" name="吹き出し: 円形 9">
          <a:extLst>
            <a:ext uri="{FF2B5EF4-FFF2-40B4-BE49-F238E27FC236}">
              <a16:creationId xmlns:a16="http://schemas.microsoft.com/office/drawing/2014/main" id="{E2B3DEDC-B22C-4B0A-BB17-2CC1B8C06168}"/>
            </a:ext>
          </a:extLst>
        </xdr:cNvPr>
        <xdr:cNvSpPr/>
      </xdr:nvSpPr>
      <xdr:spPr>
        <a:xfrm>
          <a:off x="2622176" y="8325971"/>
          <a:ext cx="403411" cy="941295"/>
        </a:xfrm>
        <a:prstGeom prst="wedgeEllipseCallout">
          <a:avLst>
            <a:gd name="adj1" fmla="val 132084"/>
            <a:gd name="adj2" fmla="val -23436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説明会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1166041</xdr:colOff>
      <xdr:row>1</xdr:row>
      <xdr:rowOff>0</xdr:rowOff>
    </xdr:from>
    <xdr:to>
      <xdr:col>6</xdr:col>
      <xdr:colOff>1492555</xdr:colOff>
      <xdr:row>1</xdr:row>
      <xdr:rowOff>1143000</xdr:rowOff>
    </xdr:to>
    <xdr:pic>
      <xdr:nvPicPr>
        <xdr:cNvPr id="4" name="画像 3" descr="ヘッダー春&#10;&#10;Word のフォト コラージュ: 春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33266" y="114300"/>
          <a:ext cx="4583068" cy="11430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</xdr:row>
      <xdr:rowOff>0</xdr:rowOff>
    </xdr:from>
    <xdr:to>
      <xdr:col>2</xdr:col>
      <xdr:colOff>1355912</xdr:colOff>
      <xdr:row>4</xdr:row>
      <xdr:rowOff>8005</xdr:rowOff>
    </xdr:to>
    <xdr:sp macro="" textlink="">
      <xdr:nvSpPr>
        <xdr:cNvPr id="2" name="吹き出し: 円形 1">
          <a:extLst>
            <a:ext uri="{FF2B5EF4-FFF2-40B4-BE49-F238E27FC236}">
              <a16:creationId xmlns:a16="http://schemas.microsoft.com/office/drawing/2014/main" id="{769D4416-79E2-44AC-AA5D-C83C50FEF86A}"/>
            </a:ext>
          </a:extLst>
        </xdr:cNvPr>
        <xdr:cNvSpPr/>
      </xdr:nvSpPr>
      <xdr:spPr>
        <a:xfrm>
          <a:off x="907676" y="1636059"/>
          <a:ext cx="1355912" cy="310564"/>
        </a:xfrm>
        <a:prstGeom prst="wedgeEllipseCallout">
          <a:avLst>
            <a:gd name="adj1" fmla="val 70560"/>
            <a:gd name="adj2" fmla="val 1799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スーツ</a:t>
          </a:r>
          <a:r>
            <a:rPr kumimoji="1" lang="en-US" altLang="ja-JP" sz="1100" b="1"/>
            <a:t>DAY</a:t>
          </a:r>
          <a:endParaRPr kumimoji="1" lang="ja-JP" altLang="en-US" sz="1100" b="1"/>
        </a:p>
      </xdr:txBody>
    </xdr:sp>
    <xdr:clientData/>
  </xdr:twoCellAnchor>
  <xdr:oneCellAnchor>
    <xdr:from>
      <xdr:col>4</xdr:col>
      <xdr:colOff>154163</xdr:colOff>
      <xdr:row>11</xdr:row>
      <xdr:rowOff>131240</xdr:rowOff>
    </xdr:from>
    <xdr:ext cx="184730" cy="265265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5A84C84E-5C91-4888-9967-48F85C539BD4}"/>
            </a:ext>
          </a:extLst>
        </xdr:cNvPr>
        <xdr:cNvSpPr/>
      </xdr:nvSpPr>
      <xdr:spPr>
        <a:xfrm>
          <a:off x="3183113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6</xdr:row>
      <xdr:rowOff>131240</xdr:rowOff>
    </xdr:from>
    <xdr:ext cx="184730" cy="265265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6B67D3A6-1B8D-4F38-8D9A-4EBDDCF3C7DC}"/>
            </a:ext>
          </a:extLst>
        </xdr:cNvPr>
        <xdr:cNvSpPr/>
      </xdr:nvSpPr>
      <xdr:spPr>
        <a:xfrm>
          <a:off x="3183113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16</xdr:row>
      <xdr:rowOff>131240</xdr:rowOff>
    </xdr:from>
    <xdr:ext cx="184730" cy="265265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25599F76-1B62-4CD8-AF72-BED72B8F8181}"/>
            </a:ext>
          </a:extLst>
        </xdr:cNvPr>
        <xdr:cNvSpPr/>
      </xdr:nvSpPr>
      <xdr:spPr>
        <a:xfrm>
          <a:off x="3183113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26</xdr:row>
      <xdr:rowOff>131240</xdr:rowOff>
    </xdr:from>
    <xdr:ext cx="184730" cy="26526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8DBD6C87-DB78-4818-B28D-B16E1EE95565}"/>
            </a:ext>
          </a:extLst>
        </xdr:cNvPr>
        <xdr:cNvSpPr/>
      </xdr:nvSpPr>
      <xdr:spPr>
        <a:xfrm>
          <a:off x="3183113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6</xdr:row>
      <xdr:rowOff>131240</xdr:rowOff>
    </xdr:from>
    <xdr:ext cx="184730" cy="265265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A340B310-E933-40B0-9F81-85F5FA0F2AE7}"/>
            </a:ext>
          </a:extLst>
        </xdr:cNvPr>
        <xdr:cNvSpPr/>
      </xdr:nvSpPr>
      <xdr:spPr>
        <a:xfrm>
          <a:off x="3190957" y="51402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11</xdr:row>
      <xdr:rowOff>131240</xdr:rowOff>
    </xdr:from>
    <xdr:ext cx="184730" cy="26526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9AC2E6FD-9DAB-4F35-B386-F37E120609A9}"/>
            </a:ext>
          </a:extLst>
        </xdr:cNvPr>
        <xdr:cNvSpPr/>
      </xdr:nvSpPr>
      <xdr:spPr>
        <a:xfrm>
          <a:off x="5320075" y="3851593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11</xdr:row>
      <xdr:rowOff>131240</xdr:rowOff>
    </xdr:from>
    <xdr:ext cx="184730" cy="26526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20557EA9-0351-4BE5-AADD-39EBD1753BDE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11</xdr:row>
      <xdr:rowOff>131240</xdr:rowOff>
    </xdr:from>
    <xdr:ext cx="184730" cy="26526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2B6CE0BE-6F72-463A-9482-4A35CF13DCAD}"/>
            </a:ext>
          </a:extLst>
        </xdr:cNvPr>
        <xdr:cNvSpPr/>
      </xdr:nvSpPr>
      <xdr:spPr>
        <a:xfrm>
          <a:off x="3183113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26</xdr:row>
      <xdr:rowOff>131240</xdr:rowOff>
    </xdr:from>
    <xdr:ext cx="184730" cy="265265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E8535C48-0184-42CA-8608-DE6488E81206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26</xdr:row>
      <xdr:rowOff>131240</xdr:rowOff>
    </xdr:from>
    <xdr:ext cx="184730" cy="26526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54B0E40F-52BB-4462-B6D3-3B23CB60B8DC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51B0900B-5A61-48EB-B963-6EED0DF1A4B7}"/>
            </a:ext>
          </a:extLst>
        </xdr:cNvPr>
        <xdr:cNvSpPr/>
      </xdr:nvSpPr>
      <xdr:spPr>
        <a:xfrm>
          <a:off x="3183113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46482188-34EB-47FB-8D86-BE19A8D25C49}"/>
            </a:ext>
          </a:extLst>
        </xdr:cNvPr>
        <xdr:cNvSpPr/>
      </xdr:nvSpPr>
      <xdr:spPr>
        <a:xfrm>
          <a:off x="3183113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9D8345B2-B36D-42C3-AF3B-5EB73D6FA096}"/>
            </a:ext>
          </a:extLst>
        </xdr:cNvPr>
        <xdr:cNvSpPr/>
      </xdr:nvSpPr>
      <xdr:spPr>
        <a:xfrm>
          <a:off x="3183113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11</xdr:row>
      <xdr:rowOff>131240</xdr:rowOff>
    </xdr:from>
    <xdr:ext cx="184730" cy="265265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E14A41E3-BDC3-4EA1-9D5F-623928613DD3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6</xdr:row>
      <xdr:rowOff>131240</xdr:rowOff>
    </xdr:from>
    <xdr:ext cx="184730" cy="265265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85A084FE-CA96-4684-BEE3-E8F4B2AC9F94}"/>
            </a:ext>
          </a:extLst>
        </xdr:cNvPr>
        <xdr:cNvSpPr/>
      </xdr:nvSpPr>
      <xdr:spPr>
        <a:xfrm>
          <a:off x="3183113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16</xdr:row>
      <xdr:rowOff>131240</xdr:rowOff>
    </xdr:from>
    <xdr:ext cx="184730" cy="265265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5B75459B-FBC0-4371-9985-C1DC65C69741}"/>
            </a:ext>
          </a:extLst>
        </xdr:cNvPr>
        <xdr:cNvSpPr/>
      </xdr:nvSpPr>
      <xdr:spPr>
        <a:xfrm>
          <a:off x="3183113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26</xdr:row>
      <xdr:rowOff>131240</xdr:rowOff>
    </xdr:from>
    <xdr:ext cx="184730" cy="26526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5C5A903-97A4-4A17-B517-9E31F279EE76}"/>
            </a:ext>
          </a:extLst>
        </xdr:cNvPr>
        <xdr:cNvSpPr/>
      </xdr:nvSpPr>
      <xdr:spPr>
        <a:xfrm>
          <a:off x="3183113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6</xdr:row>
      <xdr:rowOff>131240</xdr:rowOff>
    </xdr:from>
    <xdr:ext cx="184730" cy="265265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C41D5E04-9954-4182-838B-4E07B9BFC40C}"/>
            </a:ext>
          </a:extLst>
        </xdr:cNvPr>
        <xdr:cNvSpPr/>
      </xdr:nvSpPr>
      <xdr:spPr>
        <a:xfrm>
          <a:off x="3183113" y="2569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11</xdr:row>
      <xdr:rowOff>131240</xdr:rowOff>
    </xdr:from>
    <xdr:ext cx="184730" cy="26526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3B829553-6AF0-4AD6-BBC1-4C358FDAFB7C}"/>
            </a:ext>
          </a:extLst>
        </xdr:cNvPr>
        <xdr:cNvSpPr/>
      </xdr:nvSpPr>
      <xdr:spPr>
        <a:xfrm>
          <a:off x="3183113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11</xdr:row>
      <xdr:rowOff>131240</xdr:rowOff>
    </xdr:from>
    <xdr:ext cx="184730" cy="26526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D689DC78-53B0-432B-83B4-7D0AE715E8F2}"/>
            </a:ext>
          </a:extLst>
        </xdr:cNvPr>
        <xdr:cNvSpPr/>
      </xdr:nvSpPr>
      <xdr:spPr>
        <a:xfrm>
          <a:off x="7431263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11</xdr:row>
      <xdr:rowOff>131240</xdr:rowOff>
    </xdr:from>
    <xdr:ext cx="184730" cy="26526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2566A652-E95E-4D11-8C84-70D49B7B0D9E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26</xdr:row>
      <xdr:rowOff>131240</xdr:rowOff>
    </xdr:from>
    <xdr:ext cx="184730" cy="265265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CDE770A0-9A05-488A-8F99-88476A57A6B0}"/>
            </a:ext>
          </a:extLst>
        </xdr:cNvPr>
        <xdr:cNvSpPr/>
      </xdr:nvSpPr>
      <xdr:spPr>
        <a:xfrm>
          <a:off x="3183113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26</xdr:row>
      <xdr:rowOff>131240</xdr:rowOff>
    </xdr:from>
    <xdr:ext cx="184730" cy="26526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7EDC75A6-0AF2-47D6-AAE3-AF9A3C0EC502}"/>
            </a:ext>
          </a:extLst>
        </xdr:cNvPr>
        <xdr:cNvSpPr/>
      </xdr:nvSpPr>
      <xdr:spPr>
        <a:xfrm>
          <a:off x="3183113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16</xdr:row>
      <xdr:rowOff>131240</xdr:rowOff>
    </xdr:from>
    <xdr:ext cx="184730" cy="26526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11A01C6B-528A-41B1-B165-4010F58EB3D7}"/>
            </a:ext>
          </a:extLst>
        </xdr:cNvPr>
        <xdr:cNvSpPr/>
      </xdr:nvSpPr>
      <xdr:spPr>
        <a:xfrm>
          <a:off x="5307188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16</xdr:row>
      <xdr:rowOff>131240</xdr:rowOff>
    </xdr:from>
    <xdr:ext cx="184730" cy="265265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BA3A70C4-E689-4D21-ACF0-1949D134DAC6}"/>
            </a:ext>
          </a:extLst>
        </xdr:cNvPr>
        <xdr:cNvSpPr/>
      </xdr:nvSpPr>
      <xdr:spPr>
        <a:xfrm>
          <a:off x="5307188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1</xdr:col>
      <xdr:colOff>0</xdr:colOff>
      <xdr:row>16</xdr:row>
      <xdr:rowOff>131240</xdr:rowOff>
    </xdr:from>
    <xdr:ext cx="184730" cy="265265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9786F277-24D2-4DBE-8613-EC636A116BC1}"/>
            </a:ext>
          </a:extLst>
        </xdr:cNvPr>
        <xdr:cNvSpPr/>
      </xdr:nvSpPr>
      <xdr:spPr>
        <a:xfrm>
          <a:off x="5307188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 editAs="oneCell">
    <xdr:from>
      <xdr:col>4</xdr:col>
      <xdr:colOff>1187469</xdr:colOff>
      <xdr:row>1</xdr:row>
      <xdr:rowOff>0</xdr:rowOff>
    </xdr:from>
    <xdr:to>
      <xdr:col>6</xdr:col>
      <xdr:colOff>1536123</xdr:colOff>
      <xdr:row>1</xdr:row>
      <xdr:rowOff>1143000</xdr:rowOff>
    </xdr:to>
    <xdr:pic>
      <xdr:nvPicPr>
        <xdr:cNvPr id="36" name="画像 2" descr="ヘッダー夏&#10;&#10;Word のフォト コラージュ: 夏">
          <a:extLst>
            <a:ext uri="{FF2B5EF4-FFF2-40B4-BE49-F238E27FC236}">
              <a16:creationId xmlns:a16="http://schemas.microsoft.com/office/drawing/2014/main" id="{C85BF802-DCB6-4A4E-9D4A-62DE56067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6340494" y="114300"/>
          <a:ext cx="4596804" cy="1143000"/>
        </a:xfrm>
        <a:prstGeom prst="rect">
          <a:avLst/>
        </a:prstGeom>
      </xdr:spPr>
    </xdr:pic>
    <xdr:clientData/>
  </xdr:twoCellAnchor>
  <xdr:oneCellAnchor>
    <xdr:from>
      <xdr:col>10</xdr:col>
      <xdr:colOff>683560</xdr:colOff>
      <xdr:row>4</xdr:row>
      <xdr:rowOff>44822</xdr:rowOff>
    </xdr:from>
    <xdr:ext cx="674176" cy="658493"/>
    <xdr:pic>
      <xdr:nvPicPr>
        <xdr:cNvPr id="37" name="図 36">
          <a:extLst>
            <a:ext uri="{FF2B5EF4-FFF2-40B4-BE49-F238E27FC236}">
              <a16:creationId xmlns:a16="http://schemas.microsoft.com/office/drawing/2014/main" id="{E9598FA3-A0E0-45C9-8DAA-A3913EBE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37760" y="1987922"/>
          <a:ext cx="674176" cy="658493"/>
        </a:xfrm>
        <a:prstGeom prst="rect">
          <a:avLst/>
        </a:prstGeom>
      </xdr:spPr>
    </xdr:pic>
    <xdr:clientData/>
  </xdr:oneCellAnchor>
  <xdr:oneCellAnchor>
    <xdr:from>
      <xdr:col>11</xdr:col>
      <xdr:colOff>190500</xdr:colOff>
      <xdr:row>18</xdr:row>
      <xdr:rowOff>224118</xdr:rowOff>
    </xdr:from>
    <xdr:ext cx="674176" cy="658493"/>
    <xdr:pic>
      <xdr:nvPicPr>
        <xdr:cNvPr id="38" name="図 37">
          <a:extLst>
            <a:ext uri="{FF2B5EF4-FFF2-40B4-BE49-F238E27FC236}">
              <a16:creationId xmlns:a16="http://schemas.microsoft.com/office/drawing/2014/main" id="{7B8DFEBF-BF3B-4592-A23A-EAF6A19D9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506700" y="5748618"/>
          <a:ext cx="674176" cy="658493"/>
        </a:xfrm>
        <a:prstGeom prst="rect">
          <a:avLst/>
        </a:prstGeom>
      </xdr:spPr>
    </xdr:pic>
    <xdr:clientData/>
  </xdr:oneCellAnchor>
  <xdr:oneCellAnchor>
    <xdr:from>
      <xdr:col>10</xdr:col>
      <xdr:colOff>134470</xdr:colOff>
      <xdr:row>5</xdr:row>
      <xdr:rowOff>179294</xdr:rowOff>
    </xdr:from>
    <xdr:ext cx="739140" cy="632454"/>
    <xdr:pic>
      <xdr:nvPicPr>
        <xdr:cNvPr id="39" name="図 38">
          <a:extLst>
            <a:ext uri="{FF2B5EF4-FFF2-40B4-BE49-F238E27FC236}">
              <a16:creationId xmlns:a16="http://schemas.microsoft.com/office/drawing/2014/main" id="{D69B41E8-6401-41B2-A0DB-0DAD3662A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tretch>
          <a:fillRect/>
        </a:stretch>
      </xdr:blipFill>
      <xdr:spPr>
        <a:xfrm>
          <a:off x="14688670" y="2370044"/>
          <a:ext cx="739140" cy="632454"/>
        </a:xfrm>
        <a:prstGeom prst="rect">
          <a:avLst/>
        </a:prstGeom>
      </xdr:spPr>
    </xdr:pic>
    <xdr:clientData/>
  </xdr:oneCellAnchor>
  <xdr:oneCellAnchor>
    <xdr:from>
      <xdr:col>11</xdr:col>
      <xdr:colOff>123265</xdr:colOff>
      <xdr:row>13</xdr:row>
      <xdr:rowOff>179293</xdr:rowOff>
    </xdr:from>
    <xdr:ext cx="739140" cy="632454"/>
    <xdr:pic>
      <xdr:nvPicPr>
        <xdr:cNvPr id="40" name="図 39">
          <a:extLst>
            <a:ext uri="{FF2B5EF4-FFF2-40B4-BE49-F238E27FC236}">
              <a16:creationId xmlns:a16="http://schemas.microsoft.com/office/drawing/2014/main" id="{0314C8EE-E4D2-4D25-8B82-12B2D74A2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tretch>
          <a:fillRect/>
        </a:stretch>
      </xdr:blipFill>
      <xdr:spPr>
        <a:xfrm>
          <a:off x="15439465" y="4408393"/>
          <a:ext cx="739140" cy="632454"/>
        </a:xfrm>
        <a:prstGeom prst="rect">
          <a:avLst/>
        </a:prstGeom>
      </xdr:spPr>
    </xdr:pic>
    <xdr:clientData/>
  </xdr:oneCellAnchor>
  <xdr:oneCellAnchor>
    <xdr:from>
      <xdr:col>12</xdr:col>
      <xdr:colOff>504264</xdr:colOff>
      <xdr:row>9</xdr:row>
      <xdr:rowOff>112059</xdr:rowOff>
    </xdr:from>
    <xdr:ext cx="857007" cy="733308"/>
    <xdr:pic>
      <xdr:nvPicPr>
        <xdr:cNvPr id="41" name="図 40">
          <a:extLst>
            <a:ext uri="{FF2B5EF4-FFF2-40B4-BE49-F238E27FC236}">
              <a16:creationId xmlns:a16="http://schemas.microsoft.com/office/drawing/2014/main" id="{F283DFC6-A032-4FDC-A8AC-FAA9607A1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9948" b="89529" l="9424" r="90576">
                      <a14:foregroundMark x1="69634" y1="13613" x2="77487" y2="41361"/>
                      <a14:foregroundMark x1="90576" y1="52880" x2="75916" y2="48168"/>
                      <a14:foregroundMark x1="75916" y1="48168" x2="69110" y2="51832"/>
                      <a14:foregroundMark x1="67539" y1="54974" x2="63351" y2="54974"/>
                      <a14:foregroundMark x1="61257" y1="51832" x2="58639" y2="48691"/>
                      <a14:foregroundMark x1="65445" y1="86911" x2="71728" y2="86387"/>
                      <a14:foregroundMark x1="89005" y1="83770" x2="87958" y2="85864"/>
                      <a14:foregroundMark x1="39791" y1="84817" x2="43455" y2="82723"/>
                      <a14:foregroundMark x1="19372" y1="88482" x2="24607" y2="86387"/>
                      <a14:foregroundMark x1="9424" y1="50785" x2="14136" y2="53927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582464" y="3350559"/>
          <a:ext cx="857007" cy="733308"/>
        </a:xfrm>
        <a:prstGeom prst="rect">
          <a:avLst/>
        </a:prstGeom>
      </xdr:spPr>
    </xdr:pic>
    <xdr:clientData/>
  </xdr:oneCellAnchor>
  <xdr:oneCellAnchor>
    <xdr:from>
      <xdr:col>13</xdr:col>
      <xdr:colOff>148807</xdr:colOff>
      <xdr:row>15</xdr:row>
      <xdr:rowOff>198161</xdr:rowOff>
    </xdr:from>
    <xdr:ext cx="545957" cy="675004"/>
    <xdr:pic>
      <xdr:nvPicPr>
        <xdr:cNvPr id="42" name="図 41" descr="掃除イラスト に対する画像結果">
          <a:extLst>
            <a:ext uri="{FF2B5EF4-FFF2-40B4-BE49-F238E27FC236}">
              <a16:creationId xmlns:a16="http://schemas.microsoft.com/office/drawing/2014/main" id="{0998D539-BBA4-492B-8A7E-668E7853B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881" b="93281" l="9615" r="89904">
                      <a14:foregroundMark x1="42308" y1="90119" x2="52885" y2="932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9007" y="4979711"/>
          <a:ext cx="545957" cy="67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727031</xdr:colOff>
      <xdr:row>4</xdr:row>
      <xdr:rowOff>171266</xdr:rowOff>
    </xdr:from>
    <xdr:ext cx="545957" cy="675004"/>
    <xdr:pic>
      <xdr:nvPicPr>
        <xdr:cNvPr id="43" name="図 42" descr="掃除イラスト に対する画像結果">
          <a:extLst>
            <a:ext uri="{FF2B5EF4-FFF2-40B4-BE49-F238E27FC236}">
              <a16:creationId xmlns:a16="http://schemas.microsoft.com/office/drawing/2014/main" id="{E681D4B7-5569-42AB-9CB6-6AF6A640F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881" b="93281" l="9615" r="89904">
                      <a14:foregroundMark x1="42308" y1="90119" x2="52885" y2="932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81231" y="2114366"/>
          <a:ext cx="545957" cy="67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352755</xdr:colOff>
      <xdr:row>15</xdr:row>
      <xdr:rowOff>9903</xdr:rowOff>
    </xdr:from>
    <xdr:ext cx="545957" cy="675004"/>
    <xdr:pic>
      <xdr:nvPicPr>
        <xdr:cNvPr id="44" name="図 43" descr="掃除イラスト に対する画像結果">
          <a:extLst>
            <a:ext uri="{FF2B5EF4-FFF2-40B4-BE49-F238E27FC236}">
              <a16:creationId xmlns:a16="http://schemas.microsoft.com/office/drawing/2014/main" id="{0904A36A-4DE6-4172-9F12-7937FCB74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9881" b="93281" l="9615" r="89904">
                      <a14:foregroundMark x1="42308" y1="90119" x2="52885" y2="932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06955" y="4791453"/>
          <a:ext cx="545957" cy="67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154163</xdr:colOff>
      <xdr:row>16</xdr:row>
      <xdr:rowOff>131240</xdr:rowOff>
    </xdr:from>
    <xdr:ext cx="184730" cy="265265"/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A946F9BD-4D36-4EDD-BF65-C0781200C756}"/>
            </a:ext>
          </a:extLst>
        </xdr:cNvPr>
        <xdr:cNvSpPr/>
      </xdr:nvSpPr>
      <xdr:spPr>
        <a:xfrm>
          <a:off x="3183113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26</xdr:row>
      <xdr:rowOff>131240</xdr:rowOff>
    </xdr:from>
    <xdr:ext cx="184730" cy="265265"/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E1A3D88E-61FD-423B-A00B-F0F6D8523D3E}"/>
            </a:ext>
          </a:extLst>
        </xdr:cNvPr>
        <xdr:cNvSpPr/>
      </xdr:nvSpPr>
      <xdr:spPr>
        <a:xfrm>
          <a:off x="3183113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11</xdr:row>
      <xdr:rowOff>131240</xdr:rowOff>
    </xdr:from>
    <xdr:ext cx="184730" cy="265265"/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9CBC2891-AC20-40D3-8895-5386E402D682}"/>
            </a:ext>
          </a:extLst>
        </xdr:cNvPr>
        <xdr:cNvSpPr/>
      </xdr:nvSpPr>
      <xdr:spPr>
        <a:xfrm>
          <a:off x="3183113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4</xdr:col>
      <xdr:colOff>2118814</xdr:colOff>
      <xdr:row>2</xdr:row>
      <xdr:rowOff>257734</xdr:rowOff>
    </xdr:from>
    <xdr:to>
      <xdr:col>5</xdr:col>
      <xdr:colOff>1496786</xdr:colOff>
      <xdr:row>3</xdr:row>
      <xdr:rowOff>272143</xdr:rowOff>
    </xdr:to>
    <xdr:sp macro="" textlink="">
      <xdr:nvSpPr>
        <xdr:cNvPr id="48" name="吹き出し: 円形 47">
          <a:extLst>
            <a:ext uri="{FF2B5EF4-FFF2-40B4-BE49-F238E27FC236}">
              <a16:creationId xmlns:a16="http://schemas.microsoft.com/office/drawing/2014/main" id="{AA8E1758-68C4-47C4-8754-46CB18755809}"/>
            </a:ext>
          </a:extLst>
        </xdr:cNvPr>
        <xdr:cNvSpPr/>
      </xdr:nvSpPr>
      <xdr:spPr>
        <a:xfrm>
          <a:off x="7271839" y="1591234"/>
          <a:ext cx="1502047" cy="319209"/>
        </a:xfrm>
        <a:prstGeom prst="wedgeEllipseCallout">
          <a:avLst>
            <a:gd name="adj1" fmla="val 70560"/>
            <a:gd name="adj2" fmla="val 1799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スーツ</a:t>
          </a:r>
          <a:r>
            <a:rPr kumimoji="1" lang="en-US" altLang="ja-JP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DAY</a:t>
          </a:r>
          <a:endParaRPr kumimoji="1" lang="ja-JP" altLang="en-US" sz="12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oneCellAnchor>
    <xdr:from>
      <xdr:col>4</xdr:col>
      <xdr:colOff>154163</xdr:colOff>
      <xdr:row>11</xdr:row>
      <xdr:rowOff>131240</xdr:rowOff>
    </xdr:from>
    <xdr:ext cx="184730" cy="265265"/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446E3BE9-44CB-4108-8D9A-D3D8484AC382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26</xdr:row>
      <xdr:rowOff>131240</xdr:rowOff>
    </xdr:from>
    <xdr:ext cx="184730" cy="265265"/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17197D66-068F-4613-8372-2047DE720280}"/>
            </a:ext>
          </a:extLst>
        </xdr:cNvPr>
        <xdr:cNvSpPr/>
      </xdr:nvSpPr>
      <xdr:spPr>
        <a:xfrm>
          <a:off x="1059038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21</xdr:row>
      <xdr:rowOff>131240</xdr:rowOff>
    </xdr:from>
    <xdr:ext cx="184730" cy="265265"/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0B5B4730-CB45-4BD3-B73C-59A7B30FE5F4}"/>
            </a:ext>
          </a:extLst>
        </xdr:cNvPr>
        <xdr:cNvSpPr/>
      </xdr:nvSpPr>
      <xdr:spPr>
        <a:xfrm>
          <a:off x="5307188" y="64558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3</xdr:col>
      <xdr:colOff>39718</xdr:colOff>
      <xdr:row>4</xdr:row>
      <xdr:rowOff>15227</xdr:rowOff>
    </xdr:from>
    <xdr:to>
      <xdr:col>3</xdr:col>
      <xdr:colOff>2059018</xdr:colOff>
      <xdr:row>8</xdr:row>
      <xdr:rowOff>12754</xdr:rowOff>
    </xdr:to>
    <xdr:sp macro="" textlink="">
      <xdr:nvSpPr>
        <xdr:cNvPr id="52" name="雲 51">
          <a:extLst>
            <a:ext uri="{FF2B5EF4-FFF2-40B4-BE49-F238E27FC236}">
              <a16:creationId xmlns:a16="http://schemas.microsoft.com/office/drawing/2014/main" id="{A1D9DE40-C258-4E86-B162-14C477968B8B}"/>
            </a:ext>
          </a:extLst>
        </xdr:cNvPr>
        <xdr:cNvSpPr/>
      </xdr:nvSpPr>
      <xdr:spPr>
        <a:xfrm rot="11030364">
          <a:off x="3068668" y="1958327"/>
          <a:ext cx="2019300" cy="988127"/>
        </a:xfrm>
        <a:prstGeom prst="cloud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1929741</xdr:colOff>
      <xdr:row>29</xdr:row>
      <xdr:rowOff>61851</xdr:rowOff>
    </xdr:from>
    <xdr:to>
      <xdr:col>3</xdr:col>
      <xdr:colOff>2053442</xdr:colOff>
      <xdr:row>32</xdr:row>
      <xdr:rowOff>185553</xdr:rowOff>
    </xdr:to>
    <xdr:sp macro="" textlink="">
      <xdr:nvSpPr>
        <xdr:cNvPr id="53" name="左大かっこ 52">
          <a:extLst>
            <a:ext uri="{FF2B5EF4-FFF2-40B4-BE49-F238E27FC236}">
              <a16:creationId xmlns:a16="http://schemas.microsoft.com/office/drawing/2014/main" id="{8704A933-FFBD-49DE-A5C5-73788AFCD0B3}"/>
            </a:ext>
          </a:extLst>
        </xdr:cNvPr>
        <xdr:cNvSpPr/>
      </xdr:nvSpPr>
      <xdr:spPr>
        <a:xfrm>
          <a:off x="4958691" y="8481951"/>
          <a:ext cx="123701" cy="866652"/>
        </a:xfrm>
        <a:prstGeom prst="leftBracket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1855518</xdr:colOff>
      <xdr:row>29</xdr:row>
      <xdr:rowOff>49480</xdr:rowOff>
    </xdr:from>
    <xdr:to>
      <xdr:col>4</xdr:col>
      <xdr:colOff>2053441</xdr:colOff>
      <xdr:row>32</xdr:row>
      <xdr:rowOff>197922</xdr:rowOff>
    </xdr:to>
    <xdr:sp macro="" textlink="">
      <xdr:nvSpPr>
        <xdr:cNvPr id="54" name="右大かっこ 53">
          <a:extLst>
            <a:ext uri="{FF2B5EF4-FFF2-40B4-BE49-F238E27FC236}">
              <a16:creationId xmlns:a16="http://schemas.microsoft.com/office/drawing/2014/main" id="{4E80C79B-17D6-4B36-827F-B18A05665AEC}"/>
            </a:ext>
          </a:extLst>
        </xdr:cNvPr>
        <xdr:cNvSpPr/>
      </xdr:nvSpPr>
      <xdr:spPr>
        <a:xfrm>
          <a:off x="7008543" y="8469580"/>
          <a:ext cx="197923" cy="891392"/>
        </a:xfrm>
        <a:prstGeom prst="rightBracket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6</xdr:col>
      <xdr:colOff>1494100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  <xdr:oneCellAnchor>
    <xdr:from>
      <xdr:col>10</xdr:col>
      <xdr:colOff>309212</xdr:colOff>
      <xdr:row>14</xdr:row>
      <xdr:rowOff>30393</xdr:rowOff>
    </xdr:from>
    <xdr:ext cx="545957" cy="675004"/>
    <xdr:pic>
      <xdr:nvPicPr>
        <xdr:cNvPr id="3" name="図 2" descr="掃除イラスト に対する画像結果">
          <a:extLst>
            <a:ext uri="{FF2B5EF4-FFF2-40B4-BE49-F238E27FC236}">
              <a16:creationId xmlns:a16="http://schemas.microsoft.com/office/drawing/2014/main" id="{27AA27BE-5ADE-4137-9A35-E65097341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881" b="93281" l="9615" r="89904">
                      <a14:foregroundMark x1="42308" y1="90119" x2="52885" y2="932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1641" y="4520750"/>
          <a:ext cx="545957" cy="67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37069</xdr:colOff>
      <xdr:row>16</xdr:row>
      <xdr:rowOff>3178</xdr:rowOff>
    </xdr:from>
    <xdr:ext cx="545957" cy="675004"/>
    <xdr:pic>
      <xdr:nvPicPr>
        <xdr:cNvPr id="5" name="図 4" descr="掃除イラスト に対する画像結果">
          <a:extLst>
            <a:ext uri="{FF2B5EF4-FFF2-40B4-BE49-F238E27FC236}">
              <a16:creationId xmlns:a16="http://schemas.microsoft.com/office/drawing/2014/main" id="{384494D4-0409-4874-B75A-54AF1A3B7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881" b="93281" l="9615" r="89904">
                      <a14:foregroundMark x1="42308" y1="90119" x2="52885" y2="932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1498" y="4983392"/>
          <a:ext cx="545957" cy="67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268390</xdr:colOff>
      <xdr:row>21</xdr:row>
      <xdr:rowOff>207284</xdr:rowOff>
    </xdr:from>
    <xdr:ext cx="545957" cy="675004"/>
    <xdr:pic>
      <xdr:nvPicPr>
        <xdr:cNvPr id="6" name="図 5" descr="掃除イラスト に対する画像結果">
          <a:extLst>
            <a:ext uri="{FF2B5EF4-FFF2-40B4-BE49-F238E27FC236}">
              <a16:creationId xmlns:a16="http://schemas.microsoft.com/office/drawing/2014/main" id="{AC623957-00DD-484B-8139-B523FC4C0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881" b="93281" l="9615" r="89904">
                      <a14:foregroundMark x1="42308" y1="90119" x2="52885" y2="932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2819" y="6466570"/>
          <a:ext cx="545957" cy="67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173141</xdr:colOff>
      <xdr:row>24</xdr:row>
      <xdr:rowOff>234499</xdr:rowOff>
    </xdr:from>
    <xdr:ext cx="545957" cy="675004"/>
    <xdr:pic>
      <xdr:nvPicPr>
        <xdr:cNvPr id="7" name="図 6" descr="掃除イラスト に対する画像結果">
          <a:extLst>
            <a:ext uri="{FF2B5EF4-FFF2-40B4-BE49-F238E27FC236}">
              <a16:creationId xmlns:a16="http://schemas.microsoft.com/office/drawing/2014/main" id="{B042FA9B-ED73-4488-B570-49E259DD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881" b="93281" l="9615" r="89904">
                      <a14:foregroundMark x1="42308" y1="90119" x2="52885" y2="932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9570" y="7282999"/>
          <a:ext cx="545957" cy="67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721178</xdr:colOff>
      <xdr:row>18</xdr:row>
      <xdr:rowOff>96851</xdr:rowOff>
    </xdr:from>
    <xdr:ext cx="674176" cy="658493"/>
    <xdr:pic>
      <xdr:nvPicPr>
        <xdr:cNvPr id="15" name="図 14">
          <a:extLst>
            <a:ext uri="{FF2B5EF4-FFF2-40B4-BE49-F238E27FC236}">
              <a16:creationId xmlns:a16="http://schemas.microsoft.com/office/drawing/2014/main" id="{92FA4941-1CFF-42E9-932E-05C5C45D4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505214" y="5566922"/>
          <a:ext cx="674176" cy="658493"/>
        </a:xfrm>
        <a:prstGeom prst="rect">
          <a:avLst/>
        </a:prstGeom>
      </xdr:spPr>
    </xdr:pic>
    <xdr:clientData/>
  </xdr:oneCellAnchor>
  <xdr:oneCellAnchor>
    <xdr:from>
      <xdr:col>12</xdr:col>
      <xdr:colOff>349249</xdr:colOff>
      <xdr:row>17</xdr:row>
      <xdr:rowOff>84445</xdr:rowOff>
    </xdr:from>
    <xdr:ext cx="674176" cy="658493"/>
    <xdr:pic>
      <xdr:nvPicPr>
        <xdr:cNvPr id="16" name="図 15">
          <a:extLst>
            <a:ext uri="{FF2B5EF4-FFF2-40B4-BE49-F238E27FC236}">
              <a16:creationId xmlns:a16="http://schemas.microsoft.com/office/drawing/2014/main" id="{91D0912B-81F7-4408-97D3-07117BE93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405678" y="5309588"/>
          <a:ext cx="674176" cy="658493"/>
        </a:xfrm>
        <a:prstGeom prst="rect">
          <a:avLst/>
        </a:prstGeom>
      </xdr:spPr>
    </xdr:pic>
    <xdr:clientData/>
  </xdr:oneCellAnchor>
  <xdr:oneCellAnchor>
    <xdr:from>
      <xdr:col>10</xdr:col>
      <xdr:colOff>633132</xdr:colOff>
      <xdr:row>24</xdr:row>
      <xdr:rowOff>46425</xdr:rowOff>
    </xdr:from>
    <xdr:ext cx="674176" cy="658493"/>
    <xdr:pic>
      <xdr:nvPicPr>
        <xdr:cNvPr id="17" name="図 16">
          <a:extLst>
            <a:ext uri="{FF2B5EF4-FFF2-40B4-BE49-F238E27FC236}">
              <a16:creationId xmlns:a16="http://schemas.microsoft.com/office/drawing/2014/main" id="{6F48D8F1-8315-480A-A4B4-E869128DF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65561" y="7094925"/>
          <a:ext cx="674176" cy="658493"/>
        </a:xfrm>
        <a:prstGeom prst="rect">
          <a:avLst/>
        </a:prstGeom>
      </xdr:spPr>
    </xdr:pic>
    <xdr:clientData/>
  </xdr:oneCellAnchor>
  <xdr:oneCellAnchor>
    <xdr:from>
      <xdr:col>6</xdr:col>
      <xdr:colOff>154163</xdr:colOff>
      <xdr:row>16</xdr:row>
      <xdr:rowOff>131240</xdr:rowOff>
    </xdr:from>
    <xdr:ext cx="184730" cy="265265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1199E392-8A04-4D3B-842A-90F9F8F2FF17}"/>
            </a:ext>
          </a:extLst>
        </xdr:cNvPr>
        <xdr:cNvSpPr/>
      </xdr:nvSpPr>
      <xdr:spPr>
        <a:xfrm>
          <a:off x="3183113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26</xdr:row>
      <xdr:rowOff>131240</xdr:rowOff>
    </xdr:from>
    <xdr:ext cx="184730" cy="265265"/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D95A5FB9-CA0D-4121-9E9A-54C5B7EAA263}"/>
            </a:ext>
          </a:extLst>
        </xdr:cNvPr>
        <xdr:cNvSpPr/>
      </xdr:nvSpPr>
      <xdr:spPr>
        <a:xfrm>
          <a:off x="3183113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3</xdr:col>
      <xdr:colOff>1929741</xdr:colOff>
      <xdr:row>29</xdr:row>
      <xdr:rowOff>61851</xdr:rowOff>
    </xdr:from>
    <xdr:to>
      <xdr:col>3</xdr:col>
      <xdr:colOff>2053442</xdr:colOff>
      <xdr:row>32</xdr:row>
      <xdr:rowOff>185553</xdr:rowOff>
    </xdr:to>
    <xdr:sp macro="" textlink="">
      <xdr:nvSpPr>
        <xdr:cNvPr id="9" name="左大かっこ 8">
          <a:extLst>
            <a:ext uri="{FF2B5EF4-FFF2-40B4-BE49-F238E27FC236}">
              <a16:creationId xmlns:a16="http://schemas.microsoft.com/office/drawing/2014/main" id="{72044583-07DF-4274-A3F6-36A0E62FACFE}"/>
            </a:ext>
          </a:extLst>
        </xdr:cNvPr>
        <xdr:cNvSpPr/>
      </xdr:nvSpPr>
      <xdr:spPr>
        <a:xfrm>
          <a:off x="4958691" y="8481951"/>
          <a:ext cx="123701" cy="866652"/>
        </a:xfrm>
        <a:prstGeom prst="leftBracket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1855518</xdr:colOff>
      <xdr:row>29</xdr:row>
      <xdr:rowOff>49480</xdr:rowOff>
    </xdr:from>
    <xdr:to>
      <xdr:col>4</xdr:col>
      <xdr:colOff>2053441</xdr:colOff>
      <xdr:row>32</xdr:row>
      <xdr:rowOff>197922</xdr:rowOff>
    </xdr:to>
    <xdr:sp macro="" textlink="">
      <xdr:nvSpPr>
        <xdr:cNvPr id="10" name="右大かっこ 9">
          <a:extLst>
            <a:ext uri="{FF2B5EF4-FFF2-40B4-BE49-F238E27FC236}">
              <a16:creationId xmlns:a16="http://schemas.microsoft.com/office/drawing/2014/main" id="{129329CE-EF0F-4DD0-A179-BB66335DCDBB}"/>
            </a:ext>
          </a:extLst>
        </xdr:cNvPr>
        <xdr:cNvSpPr/>
      </xdr:nvSpPr>
      <xdr:spPr>
        <a:xfrm>
          <a:off x="7008543" y="8469580"/>
          <a:ext cx="197923" cy="891392"/>
        </a:xfrm>
        <a:prstGeom prst="rightBracket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A66FF080-C693-406A-A562-07CC6A61E152}"/>
            </a:ext>
          </a:extLst>
        </xdr:cNvPr>
        <xdr:cNvSpPr/>
      </xdr:nvSpPr>
      <xdr:spPr>
        <a:xfrm>
          <a:off x="5307188" y="64558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7</xdr:col>
      <xdr:colOff>0</xdr:colOff>
      <xdr:row>3</xdr:row>
      <xdr:rowOff>0</xdr:rowOff>
    </xdr:from>
    <xdr:to>
      <xdr:col>7</xdr:col>
      <xdr:colOff>1507089</xdr:colOff>
      <xdr:row>4</xdr:row>
      <xdr:rowOff>17611</xdr:rowOff>
    </xdr:to>
    <xdr:sp macro="" textlink="">
      <xdr:nvSpPr>
        <xdr:cNvPr id="13" name="吹き出し: 円形 12">
          <a:extLst>
            <a:ext uri="{FF2B5EF4-FFF2-40B4-BE49-F238E27FC236}">
              <a16:creationId xmlns:a16="http://schemas.microsoft.com/office/drawing/2014/main" id="{9F6946C8-080A-4DDA-987A-6D994533BF62}"/>
            </a:ext>
          </a:extLst>
        </xdr:cNvPr>
        <xdr:cNvSpPr/>
      </xdr:nvSpPr>
      <xdr:spPr>
        <a:xfrm>
          <a:off x="11511643" y="1632857"/>
          <a:ext cx="1507089" cy="316968"/>
        </a:xfrm>
        <a:prstGeom prst="wedgeEllipseCallout">
          <a:avLst>
            <a:gd name="adj1" fmla="val 70560"/>
            <a:gd name="adj2" fmla="val 1799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スーツ</a:t>
          </a:r>
          <a:r>
            <a:rPr kumimoji="1" lang="en-US" altLang="ja-JP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DAY</a:t>
          </a:r>
          <a:endParaRPr kumimoji="1" lang="ja-JP" altLang="en-US" sz="12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oneCellAnchor>
    <xdr:from>
      <xdr:col>4</xdr:col>
      <xdr:colOff>154163</xdr:colOff>
      <xdr:row>11</xdr:row>
      <xdr:rowOff>131240</xdr:rowOff>
    </xdr:from>
    <xdr:ext cx="184730" cy="26526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62C20D02-0B03-4B39-8841-A5E7149F5B0E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11</xdr:col>
      <xdr:colOff>625928</xdr:colOff>
      <xdr:row>5</xdr:row>
      <xdr:rowOff>122464</xdr:rowOff>
    </xdr:from>
    <xdr:to>
      <xdr:col>13</xdr:col>
      <xdr:colOff>609017</xdr:colOff>
      <xdr:row>6</xdr:row>
      <xdr:rowOff>194504</xdr:rowOff>
    </xdr:to>
    <xdr:sp macro="" textlink="">
      <xdr:nvSpPr>
        <xdr:cNvPr id="18" name="吹き出し: 円形 17">
          <a:extLst>
            <a:ext uri="{FF2B5EF4-FFF2-40B4-BE49-F238E27FC236}">
              <a16:creationId xmlns:a16="http://schemas.microsoft.com/office/drawing/2014/main" id="{BF42D542-EF6B-4523-B6EB-19CC74BACE9E}"/>
            </a:ext>
          </a:extLst>
        </xdr:cNvPr>
        <xdr:cNvSpPr/>
      </xdr:nvSpPr>
      <xdr:spPr>
        <a:xfrm>
          <a:off x="15920357" y="2299607"/>
          <a:ext cx="1507089" cy="316968"/>
        </a:xfrm>
        <a:prstGeom prst="wedgeEllipseCallout">
          <a:avLst>
            <a:gd name="adj1" fmla="val 70560"/>
            <a:gd name="adj2" fmla="val 1799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スーツ</a:t>
          </a:r>
          <a:r>
            <a:rPr kumimoji="1" lang="en-US" altLang="ja-JP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DAY</a:t>
          </a:r>
          <a:endParaRPr kumimoji="1" lang="ja-JP" altLang="en-US" sz="12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oneCellAnchor>
    <xdr:from>
      <xdr:col>5</xdr:col>
      <xdr:colOff>154163</xdr:colOff>
      <xdr:row>24</xdr:row>
      <xdr:rowOff>131240</xdr:rowOff>
    </xdr:from>
    <xdr:ext cx="184730" cy="265265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1C6D3C24-FC15-4C71-86E7-3B1DE694FF90}"/>
            </a:ext>
          </a:extLst>
        </xdr:cNvPr>
        <xdr:cNvSpPr/>
      </xdr:nvSpPr>
      <xdr:spPr>
        <a:xfrm>
          <a:off x="1059038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31</xdr:row>
      <xdr:rowOff>131240</xdr:rowOff>
    </xdr:from>
    <xdr:ext cx="184730" cy="265265"/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2B92F93A-9698-4A41-A7DA-1C9916DEC23C}"/>
            </a:ext>
          </a:extLst>
        </xdr:cNvPr>
        <xdr:cNvSpPr/>
      </xdr:nvSpPr>
      <xdr:spPr>
        <a:xfrm>
          <a:off x="3183113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1145446</xdr:colOff>
      <xdr:row>1</xdr:row>
      <xdr:rowOff>0</xdr:rowOff>
    </xdr:from>
    <xdr:to>
      <xdr:col>6</xdr:col>
      <xdr:colOff>1494100</xdr:colOff>
      <xdr:row>1</xdr:row>
      <xdr:rowOff>1143000</xdr:rowOff>
    </xdr:to>
    <xdr:pic>
      <xdr:nvPicPr>
        <xdr:cNvPr id="4" name="画像 3" descr="ヘッダー夏&#10;&#10;Word のフォト コラージュ: 夏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612671" y="114300"/>
          <a:ext cx="4605208" cy="1143000"/>
        </a:xfrm>
        <a:prstGeom prst="rect">
          <a:avLst/>
        </a:prstGeom>
      </xdr:spPr>
    </xdr:pic>
    <xdr:clientData/>
  </xdr:twoCellAnchor>
  <xdr:oneCellAnchor>
    <xdr:from>
      <xdr:col>10</xdr:col>
      <xdr:colOff>240508</xdr:colOff>
      <xdr:row>9</xdr:row>
      <xdr:rowOff>153524</xdr:rowOff>
    </xdr:from>
    <xdr:ext cx="545957" cy="675004"/>
    <xdr:pic>
      <xdr:nvPicPr>
        <xdr:cNvPr id="3" name="図 2" descr="掃除イラスト に対する画像結果">
          <a:extLst>
            <a:ext uri="{FF2B5EF4-FFF2-40B4-BE49-F238E27FC236}">
              <a16:creationId xmlns:a16="http://schemas.microsoft.com/office/drawing/2014/main" id="{E0F7C318-A6C3-4065-A5FD-8665CE8D3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881" b="93281" l="9615" r="89904">
                      <a14:foregroundMark x1="42308" y1="90119" x2="52885" y2="932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0567" y="3380818"/>
          <a:ext cx="545957" cy="67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295605</xdr:colOff>
      <xdr:row>19</xdr:row>
      <xdr:rowOff>34928</xdr:rowOff>
    </xdr:from>
    <xdr:ext cx="545957" cy="675004"/>
    <xdr:pic>
      <xdr:nvPicPr>
        <xdr:cNvPr id="8" name="図 7" descr="掃除イラスト に対する画像結果">
          <a:extLst>
            <a:ext uri="{FF2B5EF4-FFF2-40B4-BE49-F238E27FC236}">
              <a16:creationId xmlns:a16="http://schemas.microsoft.com/office/drawing/2014/main" id="{A866ED6F-CDC4-41FF-A866-44A4BCD2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9881" b="93281" l="9615" r="89904">
                      <a14:foregroundMark x1="42308" y1="90119" x2="52885" y2="9328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855" y="5924553"/>
          <a:ext cx="545957" cy="6750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10</xdr:col>
      <xdr:colOff>240927</xdr:colOff>
      <xdr:row>15</xdr:row>
      <xdr:rowOff>20544</xdr:rowOff>
    </xdr:from>
    <xdr:to>
      <xdr:col>10</xdr:col>
      <xdr:colOff>689162</xdr:colOff>
      <xdr:row>17</xdr:row>
      <xdr:rowOff>54006</xdr:rowOff>
    </xdr:to>
    <xdr:pic>
      <xdr:nvPicPr>
        <xdr:cNvPr id="21" name="図 20" descr="夏のイラスト「かき氷・いちご」">
          <a:extLst>
            <a:ext uri="{FF2B5EF4-FFF2-40B4-BE49-F238E27FC236}">
              <a16:creationId xmlns:a16="http://schemas.microsoft.com/office/drawing/2014/main" id="{081D0413-8126-7B7A-85CF-2448CBBD3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14177" y="4846544"/>
          <a:ext cx="448235" cy="541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746521</xdr:colOff>
      <xdr:row>16</xdr:row>
      <xdr:rowOff>201962</xdr:rowOff>
    </xdr:from>
    <xdr:to>
      <xdr:col>11</xdr:col>
      <xdr:colOff>528544</xdr:colOff>
      <xdr:row>18</xdr:row>
      <xdr:rowOff>273236</xdr:rowOff>
    </xdr:to>
    <xdr:pic>
      <xdr:nvPicPr>
        <xdr:cNvPr id="22" name="図 21" descr="暑中お見舞いのイラスト「うちわ」">
          <a:extLst>
            <a:ext uri="{FF2B5EF4-FFF2-40B4-BE49-F238E27FC236}">
              <a16:creationId xmlns:a16="http://schemas.microsoft.com/office/drawing/2014/main" id="{00C45E09-DF5F-30BF-A7E2-AA7FDDCEF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19771" y="5281962"/>
          <a:ext cx="544023" cy="579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313052</xdr:colOff>
      <xdr:row>16</xdr:row>
      <xdr:rowOff>199839</xdr:rowOff>
    </xdr:from>
    <xdr:to>
      <xdr:col>11</xdr:col>
      <xdr:colOff>150532</xdr:colOff>
      <xdr:row>18</xdr:row>
      <xdr:rowOff>246903</xdr:rowOff>
    </xdr:to>
    <xdr:pic>
      <xdr:nvPicPr>
        <xdr:cNvPr id="23" name="図 22" descr="ボタンのイラスト（裁縫）">
          <a:extLst>
            <a:ext uri="{FF2B5EF4-FFF2-40B4-BE49-F238E27FC236}">
              <a16:creationId xmlns:a16="http://schemas.microsoft.com/office/drawing/2014/main" id="{33A04C10-0669-8AB1-DE8D-1391A79A8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86302" y="5279839"/>
          <a:ext cx="599480" cy="555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</xdr:row>
      <xdr:rowOff>0</xdr:rowOff>
    </xdr:from>
    <xdr:to>
      <xdr:col>3</xdr:col>
      <xdr:colOff>1507089</xdr:colOff>
      <xdr:row>4</xdr:row>
      <xdr:rowOff>15343</xdr:rowOff>
    </xdr:to>
    <xdr:sp macro="" textlink="">
      <xdr:nvSpPr>
        <xdr:cNvPr id="2" name="吹き出し: 円形 1">
          <a:extLst>
            <a:ext uri="{FF2B5EF4-FFF2-40B4-BE49-F238E27FC236}">
              <a16:creationId xmlns:a16="http://schemas.microsoft.com/office/drawing/2014/main" id="{646E554D-86C7-4037-AB46-CF700DEC068A}"/>
            </a:ext>
          </a:extLst>
        </xdr:cNvPr>
        <xdr:cNvSpPr/>
      </xdr:nvSpPr>
      <xdr:spPr>
        <a:xfrm>
          <a:off x="3032125" y="1635125"/>
          <a:ext cx="1507089" cy="316968"/>
        </a:xfrm>
        <a:prstGeom prst="wedgeEllipseCallout">
          <a:avLst>
            <a:gd name="adj1" fmla="val 70560"/>
            <a:gd name="adj2" fmla="val 1799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スーツ</a:t>
          </a:r>
          <a:r>
            <a:rPr kumimoji="1" lang="en-US" altLang="ja-JP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DAY</a:t>
          </a:r>
          <a:endParaRPr kumimoji="1" lang="ja-JP" altLang="en-US" sz="12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oneCellAnchor>
    <xdr:from>
      <xdr:col>5</xdr:col>
      <xdr:colOff>154163</xdr:colOff>
      <xdr:row>6</xdr:row>
      <xdr:rowOff>131240</xdr:rowOff>
    </xdr:from>
    <xdr:ext cx="184730" cy="265265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83A42DAF-B374-474E-93F2-4029896FBCB8}"/>
            </a:ext>
          </a:extLst>
        </xdr:cNvPr>
        <xdr:cNvSpPr/>
      </xdr:nvSpPr>
      <xdr:spPr>
        <a:xfrm>
          <a:off x="1059038" y="90466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4</xdr:row>
      <xdr:rowOff>131240</xdr:rowOff>
    </xdr:from>
    <xdr:ext cx="184730" cy="26526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355D2548-7669-4B15-BE9A-3642A37A6FD5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4</xdr:row>
      <xdr:rowOff>131240</xdr:rowOff>
    </xdr:from>
    <xdr:ext cx="184730" cy="265265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9C8B10B1-2CB1-42B1-9B50-DA815E9320BB}"/>
            </a:ext>
          </a:extLst>
        </xdr:cNvPr>
        <xdr:cNvSpPr/>
      </xdr:nvSpPr>
      <xdr:spPr>
        <a:xfrm>
          <a:off x="5320075" y="2069858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11</xdr:row>
      <xdr:rowOff>131240</xdr:rowOff>
    </xdr:from>
    <xdr:ext cx="184730" cy="26526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FB86789D-7F56-4E1C-B235-0743CDCE6973}"/>
            </a:ext>
          </a:extLst>
        </xdr:cNvPr>
        <xdr:cNvSpPr/>
      </xdr:nvSpPr>
      <xdr:spPr>
        <a:xfrm>
          <a:off x="5307188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16</xdr:row>
      <xdr:rowOff>131240</xdr:rowOff>
    </xdr:from>
    <xdr:ext cx="184730" cy="26526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776B2633-F3AF-4DFA-BE68-D34687490236}"/>
            </a:ext>
          </a:extLst>
        </xdr:cNvPr>
        <xdr:cNvSpPr/>
      </xdr:nvSpPr>
      <xdr:spPr>
        <a:xfrm>
          <a:off x="7431263" y="72559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26</xdr:row>
      <xdr:rowOff>131240</xdr:rowOff>
    </xdr:from>
    <xdr:ext cx="184730" cy="26526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F681D5BD-32E8-4275-BCE9-F892D4216062}"/>
            </a:ext>
          </a:extLst>
        </xdr:cNvPr>
        <xdr:cNvSpPr/>
      </xdr:nvSpPr>
      <xdr:spPr>
        <a:xfrm>
          <a:off x="7449192" y="51402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11</xdr:row>
      <xdr:rowOff>131240</xdr:rowOff>
    </xdr:from>
    <xdr:ext cx="184730" cy="265265"/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270318D9-4E26-4D7F-B5A4-4CD0FCFBE407}"/>
            </a:ext>
          </a:extLst>
        </xdr:cNvPr>
        <xdr:cNvSpPr/>
      </xdr:nvSpPr>
      <xdr:spPr>
        <a:xfrm>
          <a:off x="9555338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21</xdr:row>
      <xdr:rowOff>131240</xdr:rowOff>
    </xdr:from>
    <xdr:ext cx="184730" cy="26526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54D8F72-7A2C-434D-A0ED-0AF34E18D151}"/>
            </a:ext>
          </a:extLst>
        </xdr:cNvPr>
        <xdr:cNvSpPr/>
      </xdr:nvSpPr>
      <xdr:spPr>
        <a:xfrm>
          <a:off x="9555338" y="51604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3</xdr:col>
      <xdr:colOff>1929741</xdr:colOff>
      <xdr:row>29</xdr:row>
      <xdr:rowOff>61851</xdr:rowOff>
    </xdr:from>
    <xdr:to>
      <xdr:col>3</xdr:col>
      <xdr:colOff>2053442</xdr:colOff>
      <xdr:row>32</xdr:row>
      <xdr:rowOff>185553</xdr:rowOff>
    </xdr:to>
    <xdr:sp macro="" textlink="">
      <xdr:nvSpPr>
        <xdr:cNvPr id="14" name="左大かっこ 13">
          <a:extLst>
            <a:ext uri="{FF2B5EF4-FFF2-40B4-BE49-F238E27FC236}">
              <a16:creationId xmlns:a16="http://schemas.microsoft.com/office/drawing/2014/main" id="{C9EBA697-183A-4DBD-8274-2491282FEF40}"/>
            </a:ext>
          </a:extLst>
        </xdr:cNvPr>
        <xdr:cNvSpPr/>
      </xdr:nvSpPr>
      <xdr:spPr>
        <a:xfrm>
          <a:off x="4958691" y="8481951"/>
          <a:ext cx="123701" cy="866652"/>
        </a:xfrm>
        <a:prstGeom prst="leftBracket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1855518</xdr:colOff>
      <xdr:row>29</xdr:row>
      <xdr:rowOff>49480</xdr:rowOff>
    </xdr:from>
    <xdr:to>
      <xdr:col>4</xdr:col>
      <xdr:colOff>2053441</xdr:colOff>
      <xdr:row>32</xdr:row>
      <xdr:rowOff>197922</xdr:rowOff>
    </xdr:to>
    <xdr:sp macro="" textlink="">
      <xdr:nvSpPr>
        <xdr:cNvPr id="15" name="右大かっこ 14">
          <a:extLst>
            <a:ext uri="{FF2B5EF4-FFF2-40B4-BE49-F238E27FC236}">
              <a16:creationId xmlns:a16="http://schemas.microsoft.com/office/drawing/2014/main" id="{401C2A04-B3B3-4AC2-8506-5C515CC1FC52}"/>
            </a:ext>
          </a:extLst>
        </xdr:cNvPr>
        <xdr:cNvSpPr/>
      </xdr:nvSpPr>
      <xdr:spPr>
        <a:xfrm>
          <a:off x="7008543" y="8469580"/>
          <a:ext cx="197923" cy="891392"/>
        </a:xfrm>
        <a:prstGeom prst="rightBracket">
          <a:avLst/>
        </a:prstGeom>
        <a:ln>
          <a:solidFill>
            <a:schemeClr val="tx1">
              <a:lumMod val="95000"/>
              <a:lumOff val="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154163</xdr:colOff>
      <xdr:row>11</xdr:row>
      <xdr:rowOff>131240</xdr:rowOff>
    </xdr:from>
    <xdr:ext cx="184730" cy="265265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982D32F0-9792-4E57-AC6C-B8FDDB537C26}"/>
            </a:ext>
          </a:extLst>
        </xdr:cNvPr>
        <xdr:cNvSpPr/>
      </xdr:nvSpPr>
      <xdr:spPr>
        <a:xfrm>
          <a:off x="1045703" y="913046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11</xdr:row>
      <xdr:rowOff>131240</xdr:rowOff>
    </xdr:from>
    <xdr:ext cx="184730" cy="265265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31782243-1CF7-4CB7-BC80-EE325E2A154A}"/>
            </a:ext>
          </a:extLst>
        </xdr:cNvPr>
        <xdr:cNvSpPr/>
      </xdr:nvSpPr>
      <xdr:spPr>
        <a:xfrm>
          <a:off x="1045703" y="913046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4</xdr:row>
      <xdr:rowOff>131240</xdr:rowOff>
    </xdr:from>
    <xdr:ext cx="184730" cy="265265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9EF020F8-BA96-4712-8E31-53F11CE277BF}"/>
            </a:ext>
          </a:extLst>
        </xdr:cNvPr>
        <xdr:cNvSpPr/>
      </xdr:nvSpPr>
      <xdr:spPr>
        <a:xfrm>
          <a:off x="5205134" y="3886811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4</xdr:row>
      <xdr:rowOff>131240</xdr:rowOff>
    </xdr:from>
    <xdr:ext cx="184730" cy="265265"/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B225375-7CC8-402B-ACDB-57E4EF41A2C7}"/>
            </a:ext>
          </a:extLst>
        </xdr:cNvPr>
        <xdr:cNvSpPr/>
      </xdr:nvSpPr>
      <xdr:spPr>
        <a:xfrm>
          <a:off x="5205134" y="3886811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26</xdr:row>
      <xdr:rowOff>131240</xdr:rowOff>
    </xdr:from>
    <xdr:ext cx="184730" cy="265265"/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6BCBA37A-D6D8-4E90-A150-C0CB1DDAEB2A}"/>
            </a:ext>
          </a:extLst>
        </xdr:cNvPr>
        <xdr:cNvSpPr/>
      </xdr:nvSpPr>
      <xdr:spPr>
        <a:xfrm>
          <a:off x="5297663" y="766959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21</xdr:row>
      <xdr:rowOff>131240</xdr:rowOff>
    </xdr:from>
    <xdr:ext cx="184730" cy="265265"/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847ED951-1904-4766-A31A-3ED2E243B2EC}"/>
            </a:ext>
          </a:extLst>
        </xdr:cNvPr>
        <xdr:cNvSpPr/>
      </xdr:nvSpPr>
      <xdr:spPr>
        <a:xfrm>
          <a:off x="7431263" y="72559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1068457</xdr:colOff>
      <xdr:row>6</xdr:row>
      <xdr:rowOff>16566</xdr:rowOff>
    </xdr:from>
    <xdr:to>
      <xdr:col>7</xdr:col>
      <xdr:colOff>2103783</xdr:colOff>
      <xdr:row>7</xdr:row>
      <xdr:rowOff>240196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id="{66F696B0-4E89-2307-6786-363961AD5415}"/>
            </a:ext>
          </a:extLst>
        </xdr:cNvPr>
        <xdr:cNvSpPr/>
      </xdr:nvSpPr>
      <xdr:spPr>
        <a:xfrm>
          <a:off x="12573000" y="2459936"/>
          <a:ext cx="1035326" cy="472108"/>
        </a:xfrm>
        <a:prstGeom prst="rect">
          <a:avLst/>
        </a:prstGeom>
        <a:solidFill>
          <a:srgbClr val="FFFF65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600">
              <a:solidFill>
                <a:schemeClr val="tx1"/>
              </a:solidFill>
              <a:latin typeface="+mj-lt"/>
            </a:rPr>
            <a:t>13:30</a:t>
          </a:r>
          <a:r>
            <a:rPr kumimoji="1" lang="ja-JP" altLang="en-US" sz="600">
              <a:solidFill>
                <a:schemeClr val="tx1"/>
              </a:solidFill>
              <a:latin typeface="+mj-lt"/>
            </a:rPr>
            <a:t>（機構イベント）</a:t>
          </a:r>
          <a:endParaRPr kumimoji="1" lang="en-US" altLang="ja-JP" sz="600">
            <a:solidFill>
              <a:schemeClr val="tx1"/>
            </a:solidFill>
            <a:latin typeface="+mj-lt"/>
          </a:endParaRPr>
        </a:p>
        <a:p>
          <a:pPr algn="l"/>
          <a:r>
            <a:rPr kumimoji="1" lang="ja-JP" altLang="en-US" sz="600">
              <a:solidFill>
                <a:schemeClr val="tx1"/>
              </a:solidFill>
              <a:latin typeface="+mj-lt"/>
            </a:rPr>
            <a:t>繋がっているよ！</a:t>
          </a:r>
          <a:endParaRPr kumimoji="1" lang="en-US" altLang="ja-JP" sz="600">
            <a:solidFill>
              <a:schemeClr val="tx1"/>
            </a:solidFill>
            <a:latin typeface="+mj-lt"/>
          </a:endParaRPr>
        </a:p>
        <a:p>
          <a:pPr algn="l"/>
          <a:r>
            <a:rPr kumimoji="1" lang="ja-JP" altLang="en-US" sz="600">
              <a:solidFill>
                <a:schemeClr val="tx1"/>
              </a:solidFill>
              <a:latin typeface="+mj-lt"/>
            </a:rPr>
            <a:t>アンガーマネージメント</a:t>
          </a:r>
        </a:p>
      </xdr:txBody>
    </xdr:sp>
    <xdr:clientData/>
  </xdr:twoCellAnchor>
  <xdr:twoCellAnchor editAs="oneCell">
    <xdr:from>
      <xdr:col>4</xdr:col>
      <xdr:colOff>986219</xdr:colOff>
      <xdr:row>1</xdr:row>
      <xdr:rowOff>0</xdr:rowOff>
    </xdr:from>
    <xdr:to>
      <xdr:col>6</xdr:col>
      <xdr:colOff>1500927</xdr:colOff>
      <xdr:row>1</xdr:row>
      <xdr:rowOff>1143000</xdr:rowOff>
    </xdr:to>
    <xdr:pic>
      <xdr:nvPicPr>
        <xdr:cNvPr id="3" name="画像 2" descr="ヘッダー秋&#10;&#10;Word のフォト コラージュ: 秋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5453444" y="114300"/>
          <a:ext cx="4771262" cy="1143000"/>
        </a:xfrm>
        <a:prstGeom prst="rect">
          <a:avLst/>
        </a:prstGeom>
      </xdr:spPr>
    </xdr:pic>
    <xdr:clientData/>
  </xdr:twoCellAnchor>
  <xdr:twoCellAnchor>
    <xdr:from>
      <xdr:col>9</xdr:col>
      <xdr:colOff>729342</xdr:colOff>
      <xdr:row>2</xdr:row>
      <xdr:rowOff>10886</xdr:rowOff>
    </xdr:from>
    <xdr:to>
      <xdr:col>11</xdr:col>
      <xdr:colOff>152399</xdr:colOff>
      <xdr:row>5</xdr:row>
      <xdr:rowOff>65315</xdr:rowOff>
    </xdr:to>
    <xdr:sp macro="" textlink="">
      <xdr:nvSpPr>
        <xdr:cNvPr id="2" name="星: 6 pt 1">
          <a:extLst>
            <a:ext uri="{FF2B5EF4-FFF2-40B4-BE49-F238E27FC236}">
              <a16:creationId xmlns:a16="http://schemas.microsoft.com/office/drawing/2014/main" id="{6101890D-6918-E534-5645-797C682F786F}"/>
            </a:ext>
          </a:extLst>
        </xdr:cNvPr>
        <xdr:cNvSpPr/>
      </xdr:nvSpPr>
      <xdr:spPr>
        <a:xfrm rot="20318737">
          <a:off x="14249399" y="1349829"/>
          <a:ext cx="914400" cy="914400"/>
        </a:xfrm>
        <a:prstGeom prst="star6">
          <a:avLst>
            <a:gd name="adj" fmla="val 31923"/>
            <a:gd name="hf" fmla="val 115470"/>
          </a:avLst>
        </a:prstGeom>
        <a:ln w="41275">
          <a:solidFill>
            <a:schemeClr val="accent4"/>
          </a:solidFill>
        </a:ln>
      </xdr:spPr>
      <xdr:style>
        <a:lnRef idx="2">
          <a:schemeClr val="accent4"/>
        </a:lnRef>
        <a:fillRef idx="1">
          <a:schemeClr val="lt1"/>
        </a:fillRef>
        <a:effectRef idx="0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100" b="1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スーツ</a:t>
          </a:r>
          <a:r>
            <a:rPr kumimoji="1" lang="en-US" altLang="ja-JP" sz="1100" b="1">
              <a:solidFill>
                <a:srgbClr val="FF0000"/>
              </a:solidFill>
              <a:latin typeface="HGP創英角ｺﾞｼｯｸUB" panose="020B0900000000000000" pitchFamily="50" charset="-128"/>
              <a:ea typeface="HGP創英角ｺﾞｼｯｸUB" panose="020B0900000000000000" pitchFamily="50" charset="-128"/>
            </a:rPr>
            <a:t>Day</a:t>
          </a:r>
          <a:endParaRPr kumimoji="1" lang="ja-JP" altLang="en-US" sz="1100" b="1">
            <a:solidFill>
              <a:srgbClr val="FF0000"/>
            </a:solidFill>
            <a:latin typeface="HGP創英角ｺﾞｼｯｸUB" panose="020B0900000000000000" pitchFamily="50" charset="-128"/>
            <a:ea typeface="HGP創英角ｺﾞｼｯｸUB" panose="020B0900000000000000" pitchFamily="50" charset="-128"/>
          </a:endParaRPr>
        </a:p>
      </xdr:txBody>
    </xdr:sp>
    <xdr:clientData/>
  </xdr:twoCellAnchor>
  <xdr:oneCellAnchor>
    <xdr:from>
      <xdr:col>4</xdr:col>
      <xdr:colOff>154163</xdr:colOff>
      <xdr:row>4</xdr:row>
      <xdr:rowOff>131240</xdr:rowOff>
    </xdr:from>
    <xdr:ext cx="184730" cy="265265"/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40CA0BB2-0F8B-4804-B6CD-57634ABEA50B}"/>
            </a:ext>
          </a:extLst>
        </xdr:cNvPr>
        <xdr:cNvSpPr/>
      </xdr:nvSpPr>
      <xdr:spPr>
        <a:xfrm>
          <a:off x="7286483" y="20743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9</xdr:row>
      <xdr:rowOff>131240</xdr:rowOff>
    </xdr:from>
    <xdr:ext cx="184730" cy="265265"/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30CF2247-275C-4F2F-8777-A3DC22069F68}"/>
            </a:ext>
          </a:extLst>
        </xdr:cNvPr>
        <xdr:cNvSpPr/>
      </xdr:nvSpPr>
      <xdr:spPr>
        <a:xfrm>
          <a:off x="5205134" y="2079783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9</xdr:row>
      <xdr:rowOff>131240</xdr:rowOff>
    </xdr:from>
    <xdr:ext cx="184730" cy="265265"/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1108FADE-3C1F-4A1D-9D0A-C2147D1C19F5}"/>
            </a:ext>
          </a:extLst>
        </xdr:cNvPr>
        <xdr:cNvSpPr/>
      </xdr:nvSpPr>
      <xdr:spPr>
        <a:xfrm>
          <a:off x="5206223" y="20743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19</xdr:row>
      <xdr:rowOff>131240</xdr:rowOff>
    </xdr:from>
    <xdr:ext cx="184730" cy="265265"/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21507579-2FC5-403D-8345-FB1B9B531A21}"/>
            </a:ext>
          </a:extLst>
        </xdr:cNvPr>
        <xdr:cNvSpPr/>
      </xdr:nvSpPr>
      <xdr:spPr>
        <a:xfrm>
          <a:off x="5206223" y="20743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6</xdr:col>
      <xdr:colOff>0</xdr:colOff>
      <xdr:row>3</xdr:row>
      <xdr:rowOff>0</xdr:rowOff>
    </xdr:from>
    <xdr:to>
      <xdr:col>6</xdr:col>
      <xdr:colOff>1507089</xdr:colOff>
      <xdr:row>4</xdr:row>
      <xdr:rowOff>15343</xdr:rowOff>
    </xdr:to>
    <xdr:sp macro="" textlink="">
      <xdr:nvSpPr>
        <xdr:cNvPr id="8" name="吹き出し: 円形 7">
          <a:extLst>
            <a:ext uri="{FF2B5EF4-FFF2-40B4-BE49-F238E27FC236}">
              <a16:creationId xmlns:a16="http://schemas.microsoft.com/office/drawing/2014/main" id="{91455BE4-9AE8-427A-86F8-C275242F05FD}"/>
            </a:ext>
          </a:extLst>
        </xdr:cNvPr>
        <xdr:cNvSpPr/>
      </xdr:nvSpPr>
      <xdr:spPr>
        <a:xfrm>
          <a:off x="9209314" y="1643743"/>
          <a:ext cx="1507089" cy="320143"/>
        </a:xfrm>
        <a:prstGeom prst="wedgeEllipseCallout">
          <a:avLst>
            <a:gd name="adj1" fmla="val 70560"/>
            <a:gd name="adj2" fmla="val 17999"/>
          </a:avLst>
        </a:prstGeom>
        <a:solidFill>
          <a:srgbClr val="9BE5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スーツ</a:t>
          </a:r>
          <a:r>
            <a:rPr kumimoji="1" lang="en-US" altLang="ja-JP" sz="1200" b="1">
              <a:solidFill>
                <a:srgbClr val="FF000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DAY</a:t>
          </a:r>
          <a:endParaRPr kumimoji="1" lang="ja-JP" altLang="en-US" sz="1200" b="1">
            <a:solidFill>
              <a:srgbClr val="FF0000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oneCellAnchor>
    <xdr:from>
      <xdr:col>6</xdr:col>
      <xdr:colOff>154163</xdr:colOff>
      <xdr:row>11</xdr:row>
      <xdr:rowOff>131240</xdr:rowOff>
    </xdr:from>
    <xdr:ext cx="184730" cy="265265"/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5900FDBC-28E0-4411-AE2F-D77C74E01B11}"/>
            </a:ext>
          </a:extLst>
        </xdr:cNvPr>
        <xdr:cNvSpPr/>
      </xdr:nvSpPr>
      <xdr:spPr>
        <a:xfrm>
          <a:off x="936674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21</xdr:row>
      <xdr:rowOff>131240</xdr:rowOff>
    </xdr:from>
    <xdr:ext cx="184730" cy="265265"/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9BDEC0A3-A22B-4C5D-9598-ABF629958143}"/>
            </a:ext>
          </a:extLst>
        </xdr:cNvPr>
        <xdr:cNvSpPr/>
      </xdr:nvSpPr>
      <xdr:spPr>
        <a:xfrm>
          <a:off x="936674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11</xdr:row>
      <xdr:rowOff>131240</xdr:rowOff>
    </xdr:from>
    <xdr:ext cx="184730" cy="265265"/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5233DC50-154E-4F8A-9870-1593116DCDF4}"/>
            </a:ext>
          </a:extLst>
        </xdr:cNvPr>
        <xdr:cNvSpPr/>
      </xdr:nvSpPr>
      <xdr:spPr>
        <a:xfrm>
          <a:off x="7431263" y="20743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3</xdr:col>
      <xdr:colOff>39718</xdr:colOff>
      <xdr:row>4</xdr:row>
      <xdr:rowOff>15227</xdr:rowOff>
    </xdr:from>
    <xdr:to>
      <xdr:col>3</xdr:col>
      <xdr:colOff>2059018</xdr:colOff>
      <xdr:row>8</xdr:row>
      <xdr:rowOff>12754</xdr:rowOff>
    </xdr:to>
    <xdr:sp macro="" textlink="">
      <xdr:nvSpPr>
        <xdr:cNvPr id="12" name="雲 11">
          <a:extLst>
            <a:ext uri="{FF2B5EF4-FFF2-40B4-BE49-F238E27FC236}">
              <a16:creationId xmlns:a16="http://schemas.microsoft.com/office/drawing/2014/main" id="{B2A253EE-F77F-48C5-8B24-0F5B54532B96}"/>
            </a:ext>
          </a:extLst>
        </xdr:cNvPr>
        <xdr:cNvSpPr/>
      </xdr:nvSpPr>
      <xdr:spPr>
        <a:xfrm rot="11030364">
          <a:off x="3068668" y="1958327"/>
          <a:ext cx="2019300" cy="988127"/>
        </a:xfrm>
        <a:prstGeom prst="cloud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154163</xdr:colOff>
      <xdr:row>16</xdr:row>
      <xdr:rowOff>131240</xdr:rowOff>
    </xdr:from>
    <xdr:ext cx="184730" cy="265265"/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D69818ED-0044-4137-B8F7-B61EBD234592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16</xdr:row>
      <xdr:rowOff>131240</xdr:rowOff>
    </xdr:from>
    <xdr:ext cx="184730" cy="265265"/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24F7D848-19CD-4837-BEE3-7CA864B69F87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21</xdr:row>
      <xdr:rowOff>131240</xdr:rowOff>
    </xdr:from>
    <xdr:ext cx="184730" cy="265265"/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53BE8518-4B75-4901-BB9A-321711EDC857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21</xdr:row>
      <xdr:rowOff>131240</xdr:rowOff>
    </xdr:from>
    <xdr:ext cx="184730" cy="265265"/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3B74C2DF-CC6E-4F30-81AA-624516C3B316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24</xdr:row>
      <xdr:rowOff>131240</xdr:rowOff>
    </xdr:from>
    <xdr:ext cx="184730" cy="265265"/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BB6425EC-2235-4D68-B5DD-23834F2C97A0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5</xdr:col>
      <xdr:colOff>154163</xdr:colOff>
      <xdr:row>24</xdr:row>
      <xdr:rowOff>131240</xdr:rowOff>
    </xdr:from>
    <xdr:ext cx="184730" cy="265265"/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D813A82C-A090-4751-B856-2206E47E9295}"/>
            </a:ext>
          </a:extLst>
        </xdr:cNvPr>
        <xdr:cNvSpPr/>
      </xdr:nvSpPr>
      <xdr:spPr>
        <a:xfrm>
          <a:off x="5307188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21</xdr:row>
      <xdr:rowOff>131240</xdr:rowOff>
    </xdr:from>
    <xdr:ext cx="184730" cy="265265"/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52BE4EA-8FA6-413C-B12A-765581FD9AB5}"/>
            </a:ext>
          </a:extLst>
        </xdr:cNvPr>
        <xdr:cNvSpPr/>
      </xdr:nvSpPr>
      <xdr:spPr>
        <a:xfrm>
          <a:off x="7420377" y="71797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21</xdr:row>
      <xdr:rowOff>131240</xdr:rowOff>
    </xdr:from>
    <xdr:ext cx="184730" cy="265265"/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94267EA-C850-4268-8972-C6E68BF8C632}"/>
            </a:ext>
          </a:extLst>
        </xdr:cNvPr>
        <xdr:cNvSpPr/>
      </xdr:nvSpPr>
      <xdr:spPr>
        <a:xfrm>
          <a:off x="7420377" y="71797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32</xdr:row>
      <xdr:rowOff>131240</xdr:rowOff>
    </xdr:from>
    <xdr:ext cx="184730" cy="265265"/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71700F29-3EE1-4322-81BF-6B021C147EBC}"/>
            </a:ext>
          </a:extLst>
        </xdr:cNvPr>
        <xdr:cNvSpPr/>
      </xdr:nvSpPr>
      <xdr:spPr>
        <a:xfrm>
          <a:off x="3183113" y="38650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7</xdr:col>
      <xdr:colOff>154163</xdr:colOff>
      <xdr:row>32</xdr:row>
      <xdr:rowOff>131240</xdr:rowOff>
    </xdr:from>
    <xdr:ext cx="184730" cy="265265"/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41C52384-27AA-446D-8797-CB1F1315B15F}"/>
            </a:ext>
          </a:extLst>
        </xdr:cNvPr>
        <xdr:cNvSpPr/>
      </xdr:nvSpPr>
      <xdr:spPr>
        <a:xfrm>
          <a:off x="520622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7</xdr:col>
      <xdr:colOff>154163</xdr:colOff>
      <xdr:row>32</xdr:row>
      <xdr:rowOff>131240</xdr:rowOff>
    </xdr:from>
    <xdr:ext cx="184730" cy="265265"/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CF8327B7-C7F2-4F16-8E5C-4F74A6059290}"/>
            </a:ext>
          </a:extLst>
        </xdr:cNvPr>
        <xdr:cNvSpPr/>
      </xdr:nvSpPr>
      <xdr:spPr>
        <a:xfrm>
          <a:off x="5206223" y="388790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19</xdr:row>
      <xdr:rowOff>131240</xdr:rowOff>
    </xdr:from>
    <xdr:ext cx="184730" cy="265265"/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23C9B7AD-8753-4023-B815-B9941C2AB85F}"/>
            </a:ext>
          </a:extLst>
        </xdr:cNvPr>
        <xdr:cNvSpPr/>
      </xdr:nvSpPr>
      <xdr:spPr>
        <a:xfrm>
          <a:off x="5205134" y="33860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19</xdr:row>
      <xdr:rowOff>131240</xdr:rowOff>
    </xdr:from>
    <xdr:ext cx="184730" cy="265265"/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5F3AD6B4-3BC0-4719-8EF2-B78A555468EA}"/>
            </a:ext>
          </a:extLst>
        </xdr:cNvPr>
        <xdr:cNvSpPr/>
      </xdr:nvSpPr>
      <xdr:spPr>
        <a:xfrm>
          <a:off x="5205134" y="33860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6</xdr:col>
      <xdr:colOff>154163</xdr:colOff>
      <xdr:row>21</xdr:row>
      <xdr:rowOff>131240</xdr:rowOff>
    </xdr:from>
    <xdr:ext cx="184730" cy="265265"/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68E12C6A-0766-4FB4-9737-DAAC1C3E0D00}"/>
            </a:ext>
          </a:extLst>
        </xdr:cNvPr>
        <xdr:cNvSpPr/>
      </xdr:nvSpPr>
      <xdr:spPr>
        <a:xfrm>
          <a:off x="9363477" y="3886811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D50E717A-CEB3-4898-88B8-742DBE391AE1}"/>
            </a:ext>
          </a:extLst>
        </xdr:cNvPr>
        <xdr:cNvSpPr/>
      </xdr:nvSpPr>
      <xdr:spPr>
        <a:xfrm>
          <a:off x="7420377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3CCD7FBC-884D-4556-B534-85B654B84154}"/>
            </a:ext>
          </a:extLst>
        </xdr:cNvPr>
        <xdr:cNvSpPr/>
      </xdr:nvSpPr>
      <xdr:spPr>
        <a:xfrm>
          <a:off x="7420377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21</xdr:row>
      <xdr:rowOff>131240</xdr:rowOff>
    </xdr:from>
    <xdr:ext cx="184730" cy="265265"/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877B8707-BA3E-4AB7-9DB7-7F62DEC6DDE4}"/>
            </a:ext>
          </a:extLst>
        </xdr:cNvPr>
        <xdr:cNvSpPr/>
      </xdr:nvSpPr>
      <xdr:spPr>
        <a:xfrm>
          <a:off x="3174949" y="919359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16</xdr:row>
      <xdr:rowOff>131240</xdr:rowOff>
    </xdr:from>
    <xdr:ext cx="184730" cy="265265"/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0E9F69FE-DBE8-4B3A-848F-C3A098FC7C25}"/>
            </a:ext>
          </a:extLst>
        </xdr:cNvPr>
        <xdr:cNvSpPr/>
      </xdr:nvSpPr>
      <xdr:spPr>
        <a:xfrm>
          <a:off x="5297663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16</xdr:row>
      <xdr:rowOff>131240</xdr:rowOff>
    </xdr:from>
    <xdr:ext cx="184730" cy="265265"/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63E3A266-3FF7-4BEF-B88E-2A1D0C880973}"/>
            </a:ext>
          </a:extLst>
        </xdr:cNvPr>
        <xdr:cNvSpPr/>
      </xdr:nvSpPr>
      <xdr:spPr>
        <a:xfrm>
          <a:off x="5297663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26</xdr:row>
      <xdr:rowOff>131240</xdr:rowOff>
    </xdr:from>
    <xdr:ext cx="184730" cy="265265"/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F04D38D7-32D5-4878-842F-A21BEF9EE12A}"/>
            </a:ext>
          </a:extLst>
        </xdr:cNvPr>
        <xdr:cNvSpPr/>
      </xdr:nvSpPr>
      <xdr:spPr>
        <a:xfrm>
          <a:off x="5307188" y="7751240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16</xdr:row>
      <xdr:rowOff>131240</xdr:rowOff>
    </xdr:from>
    <xdr:ext cx="184730" cy="265265"/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BFEE5529-23B0-4C02-95BF-2B71F6A3FDB0}"/>
            </a:ext>
          </a:extLst>
        </xdr:cNvPr>
        <xdr:cNvSpPr/>
      </xdr:nvSpPr>
      <xdr:spPr>
        <a:xfrm>
          <a:off x="3174949" y="639052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16</xdr:row>
      <xdr:rowOff>131240</xdr:rowOff>
    </xdr:from>
    <xdr:ext cx="184730" cy="265265"/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4D78DA8-0B7F-4B42-9547-73A10A0981D9}"/>
            </a:ext>
          </a:extLst>
        </xdr:cNvPr>
        <xdr:cNvSpPr/>
      </xdr:nvSpPr>
      <xdr:spPr>
        <a:xfrm>
          <a:off x="3174949" y="639052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21</xdr:row>
      <xdr:rowOff>131240</xdr:rowOff>
    </xdr:from>
    <xdr:ext cx="184730" cy="265265"/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41D95A1-9D23-44A6-8FCB-319180A69023}"/>
            </a:ext>
          </a:extLst>
        </xdr:cNvPr>
        <xdr:cNvSpPr/>
      </xdr:nvSpPr>
      <xdr:spPr>
        <a:xfrm>
          <a:off x="7420377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21</xdr:row>
      <xdr:rowOff>131240</xdr:rowOff>
    </xdr:from>
    <xdr:ext cx="184730" cy="265265"/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8017A4D9-F026-4F01-A0D1-04B6EF4053B4}"/>
            </a:ext>
          </a:extLst>
        </xdr:cNvPr>
        <xdr:cNvSpPr/>
      </xdr:nvSpPr>
      <xdr:spPr>
        <a:xfrm>
          <a:off x="7420377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21</xdr:row>
      <xdr:rowOff>131240</xdr:rowOff>
    </xdr:from>
    <xdr:ext cx="184730" cy="265265"/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A47C52AE-0E64-47AD-A40C-2DDD55E6B535}"/>
            </a:ext>
          </a:extLst>
        </xdr:cNvPr>
        <xdr:cNvSpPr/>
      </xdr:nvSpPr>
      <xdr:spPr>
        <a:xfrm>
          <a:off x="5297663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21</xdr:row>
      <xdr:rowOff>131240</xdr:rowOff>
    </xdr:from>
    <xdr:ext cx="184730" cy="265265"/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CC14A0-79CA-41D5-B9B3-E141ECEB4709}"/>
            </a:ext>
          </a:extLst>
        </xdr:cNvPr>
        <xdr:cNvSpPr/>
      </xdr:nvSpPr>
      <xdr:spPr>
        <a:xfrm>
          <a:off x="5297663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1C52C768-F512-4208-821F-AF67CD3CB318}"/>
            </a:ext>
          </a:extLst>
        </xdr:cNvPr>
        <xdr:cNvSpPr/>
      </xdr:nvSpPr>
      <xdr:spPr>
        <a:xfrm>
          <a:off x="7420377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16</xdr:row>
      <xdr:rowOff>131240</xdr:rowOff>
    </xdr:from>
    <xdr:ext cx="184730" cy="265265"/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6E0B23CC-44BB-406C-BC1F-DC9D5862F451}"/>
            </a:ext>
          </a:extLst>
        </xdr:cNvPr>
        <xdr:cNvSpPr/>
      </xdr:nvSpPr>
      <xdr:spPr>
        <a:xfrm>
          <a:off x="7420377" y="5111454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21</xdr:row>
      <xdr:rowOff>131240</xdr:rowOff>
    </xdr:from>
    <xdr:ext cx="184730" cy="265265"/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180989CC-A34D-4F5D-B4DD-817D83A15811}"/>
            </a:ext>
          </a:extLst>
        </xdr:cNvPr>
        <xdr:cNvSpPr/>
      </xdr:nvSpPr>
      <xdr:spPr>
        <a:xfrm>
          <a:off x="11665806" y="919359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2</xdr:col>
      <xdr:colOff>154163</xdr:colOff>
      <xdr:row>21</xdr:row>
      <xdr:rowOff>131240</xdr:rowOff>
    </xdr:from>
    <xdr:ext cx="184730" cy="265265"/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DAD0CFF7-8458-4DA6-A505-D6081E2CB958}"/>
            </a:ext>
          </a:extLst>
        </xdr:cNvPr>
        <xdr:cNvSpPr/>
      </xdr:nvSpPr>
      <xdr:spPr>
        <a:xfrm>
          <a:off x="11665806" y="919359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24</xdr:row>
      <xdr:rowOff>131240</xdr:rowOff>
    </xdr:from>
    <xdr:ext cx="184730" cy="265265"/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D69B0411-CC4C-409F-B02D-2538447896EF}"/>
            </a:ext>
          </a:extLst>
        </xdr:cNvPr>
        <xdr:cNvSpPr/>
      </xdr:nvSpPr>
      <xdr:spPr>
        <a:xfrm>
          <a:off x="11665806" y="919359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24</xdr:row>
      <xdr:rowOff>131240</xdr:rowOff>
    </xdr:from>
    <xdr:ext cx="184730" cy="265265"/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5BE4F438-1DAD-4DD9-A65E-0A03D17CFEF9}"/>
            </a:ext>
          </a:extLst>
        </xdr:cNvPr>
        <xdr:cNvSpPr/>
      </xdr:nvSpPr>
      <xdr:spPr>
        <a:xfrm>
          <a:off x="11665806" y="9193597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twoCellAnchor>
    <xdr:from>
      <xdr:col>7</xdr:col>
      <xdr:colOff>1043609</xdr:colOff>
      <xdr:row>4</xdr:row>
      <xdr:rowOff>49696</xdr:rowOff>
    </xdr:from>
    <xdr:to>
      <xdr:col>7</xdr:col>
      <xdr:colOff>1051891</xdr:colOff>
      <xdr:row>7</xdr:row>
      <xdr:rowOff>226116</xdr:rowOff>
    </xdr:to>
    <xdr:cxnSp macro="">
      <xdr:nvCxnSpPr>
        <xdr:cNvPr id="46" name="直線コネクタ 45">
          <a:extLst>
            <a:ext uri="{FF2B5EF4-FFF2-40B4-BE49-F238E27FC236}">
              <a16:creationId xmlns:a16="http://schemas.microsoft.com/office/drawing/2014/main" id="{EB018418-2AD2-E62A-C980-24F09C3C9E98}"/>
            </a:ext>
          </a:extLst>
        </xdr:cNvPr>
        <xdr:cNvCxnSpPr/>
      </xdr:nvCxnSpPr>
      <xdr:spPr>
        <a:xfrm>
          <a:off x="12548152" y="1996109"/>
          <a:ext cx="8282" cy="921855"/>
        </a:xfrm>
        <a:prstGeom prst="line">
          <a:avLst/>
        </a:prstGeom>
        <a:ln>
          <a:solidFill>
            <a:schemeClr val="bg1">
              <a:lumMod val="7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1068457</xdr:colOff>
      <xdr:row>6</xdr:row>
      <xdr:rowOff>0</xdr:rowOff>
    </xdr:from>
    <xdr:to>
      <xdr:col>7</xdr:col>
      <xdr:colOff>2112065</xdr:colOff>
      <xdr:row>6</xdr:row>
      <xdr:rowOff>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FD69E10A-0187-4BF5-B272-4DD3878B421A}"/>
            </a:ext>
          </a:extLst>
        </xdr:cNvPr>
        <xdr:cNvCxnSpPr/>
      </xdr:nvCxnSpPr>
      <xdr:spPr>
        <a:xfrm flipH="1">
          <a:off x="12573000" y="2443370"/>
          <a:ext cx="1043608" cy="0"/>
        </a:xfrm>
        <a:prstGeom prst="line">
          <a:avLst/>
        </a:prstGeom>
        <a:ln>
          <a:solidFill>
            <a:schemeClr val="bg1">
              <a:lumMod val="75000"/>
            </a:schemeClr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154163</xdr:colOff>
      <xdr:row>29</xdr:row>
      <xdr:rowOff>131240</xdr:rowOff>
    </xdr:from>
    <xdr:ext cx="184730" cy="265265"/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23443B18-81EC-4F9D-916D-D4D0ED526C03}"/>
            </a:ext>
          </a:extLst>
        </xdr:cNvPr>
        <xdr:cNvSpPr/>
      </xdr:nvSpPr>
      <xdr:spPr>
        <a:xfrm>
          <a:off x="5201292" y="73119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3</xdr:col>
      <xdr:colOff>154163</xdr:colOff>
      <xdr:row>29</xdr:row>
      <xdr:rowOff>131240</xdr:rowOff>
    </xdr:from>
    <xdr:ext cx="184730" cy="265265"/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AF0F5DFB-5D4E-4D51-8020-6712898A34CB}"/>
            </a:ext>
          </a:extLst>
        </xdr:cNvPr>
        <xdr:cNvSpPr/>
      </xdr:nvSpPr>
      <xdr:spPr>
        <a:xfrm>
          <a:off x="5201292" y="7311969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26</xdr:row>
      <xdr:rowOff>131240</xdr:rowOff>
    </xdr:from>
    <xdr:ext cx="184730" cy="265265"/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58A9723D-FE49-41DB-9EAC-1A7D86EB5D41}"/>
            </a:ext>
          </a:extLst>
        </xdr:cNvPr>
        <xdr:cNvSpPr/>
      </xdr:nvSpPr>
      <xdr:spPr>
        <a:xfrm>
          <a:off x="3121481" y="86208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  <xdr:oneCellAnchor>
    <xdr:from>
      <xdr:col>4</xdr:col>
      <xdr:colOff>154163</xdr:colOff>
      <xdr:row>26</xdr:row>
      <xdr:rowOff>131240</xdr:rowOff>
    </xdr:from>
    <xdr:ext cx="184730" cy="265265"/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CDF01667-AA2B-4BF3-8D91-132ABC0F131C}"/>
            </a:ext>
          </a:extLst>
        </xdr:cNvPr>
        <xdr:cNvSpPr/>
      </xdr:nvSpPr>
      <xdr:spPr>
        <a:xfrm>
          <a:off x="3121481" y="8620816"/>
          <a:ext cx="184730" cy="2652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ja-JP" altLang="en-US" sz="1100" b="0" cap="none" spc="50">
            <a:ln w="9525" cmpd="sng">
              <a:solidFill>
                <a:schemeClr val="accent1"/>
              </a:solidFill>
              <a:prstDash val="solid"/>
            </a:ln>
            <a:solidFill>
              <a:srgbClr val="70AD47">
                <a:tint val="1000"/>
              </a:srgbClr>
            </a:solidFill>
            <a:effectLst>
              <a:glow rad="38100">
                <a:schemeClr val="accent1">
                  <a:alpha val="40000"/>
                </a:schemeClr>
              </a:glo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6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 fitToPage="1"/>
  </sheetPr>
  <dimension ref="A1:L34"/>
  <sheetViews>
    <sheetView showGridLines="0" tabSelected="1" topLeftCell="A16" zoomScale="85" zoomScaleNormal="85" workbookViewId="0">
      <selection activeCell="K25" sqref="K25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2" width="12.453125" style="21" customWidth="1"/>
    <col min="13" max="13" width="1.81640625" style="21" customWidth="1"/>
    <col min="14" max="16384" width="8.90625" style="21"/>
  </cols>
  <sheetData>
    <row r="1" spans="1:12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  <c r="J1" s="1"/>
      <c r="K1" s="1"/>
      <c r="L1" s="1"/>
    </row>
    <row r="2" spans="1:12" ht="96" customHeight="1" x14ac:dyDescent="0.3">
      <c r="A2" s="1"/>
      <c r="B2" s="585" t="str">
        <f>CalendarYear&amp;"年"&amp;"1月"</f>
        <v>2024年1月</v>
      </c>
      <c r="C2" s="585"/>
      <c r="D2" s="585"/>
      <c r="E2" s="2"/>
      <c r="F2" s="2"/>
      <c r="G2" s="2"/>
      <c r="H2" s="3"/>
      <c r="I2" s="1"/>
      <c r="J2" s="1"/>
      <c r="K2" s="1"/>
      <c r="L2" s="1"/>
    </row>
    <row r="3" spans="1:12" s="22" customFormat="1" ht="24" customHeight="1" x14ac:dyDescent="0.3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  <c r="J3" s="4"/>
      <c r="K3" s="560" t="s">
        <v>2</v>
      </c>
      <c r="L3" s="560"/>
    </row>
    <row r="4" spans="1:12" s="23" customFormat="1" ht="24" customHeight="1" x14ac:dyDescent="0.35">
      <c r="A4" s="8"/>
      <c r="B4" s="510">
        <f t="array" ref="B4:H4">DaysAndWeeks+DATE(CalendarYear,1,1)-WEEKDAY(DATE(CalendarYear,1,1),(週の始まり="月曜日")+1)+1</f>
        <v>45291</v>
      </c>
      <c r="C4" s="88">
        <v>45292</v>
      </c>
      <c r="D4" s="87">
        <v>45293</v>
      </c>
      <c r="E4" s="87">
        <v>45294</v>
      </c>
      <c r="F4" s="87">
        <v>45295</v>
      </c>
      <c r="G4" s="490">
        <v>45296</v>
      </c>
      <c r="H4" s="492">
        <v>45297</v>
      </c>
      <c r="I4" s="8"/>
      <c r="J4" s="8"/>
      <c r="K4" s="9" t="s">
        <v>3</v>
      </c>
      <c r="L4" s="9" t="s">
        <v>4</v>
      </c>
    </row>
    <row r="5" spans="1:12" s="23" customFormat="1" ht="20.100000000000001" customHeight="1" x14ac:dyDescent="0.3">
      <c r="A5" s="8"/>
      <c r="B5" s="590"/>
      <c r="C5" s="508"/>
      <c r="D5" s="463"/>
      <c r="E5" s="511"/>
      <c r="F5" s="483" t="s">
        <v>367</v>
      </c>
      <c r="G5" s="487" t="s">
        <v>344</v>
      </c>
      <c r="H5" s="563" t="s">
        <v>353</v>
      </c>
      <c r="I5" s="8"/>
      <c r="J5" s="8"/>
      <c r="K5" s="9"/>
      <c r="L5" s="9"/>
    </row>
    <row r="6" spans="1:12" s="23" customFormat="1" ht="20.100000000000001" customHeight="1" x14ac:dyDescent="0.3">
      <c r="A6" s="8"/>
      <c r="B6" s="590"/>
      <c r="C6" s="509"/>
      <c r="D6" s="464"/>
      <c r="E6" s="511"/>
      <c r="F6" s="483"/>
      <c r="G6" s="487" t="s">
        <v>369</v>
      </c>
      <c r="H6" s="563"/>
      <c r="I6" s="8"/>
      <c r="J6" s="8"/>
      <c r="K6" s="9"/>
      <c r="L6" s="9"/>
    </row>
    <row r="7" spans="1:12" s="23" customFormat="1" ht="20.100000000000001" customHeight="1" x14ac:dyDescent="0.5">
      <c r="A7" s="8"/>
      <c r="B7" s="590"/>
      <c r="C7" s="509"/>
      <c r="D7" s="464"/>
      <c r="E7" s="512"/>
      <c r="F7" s="928"/>
      <c r="G7" s="488" t="s">
        <v>345</v>
      </c>
      <c r="H7" s="929" t="s">
        <v>375</v>
      </c>
      <c r="I7" s="8"/>
      <c r="J7" s="8"/>
      <c r="K7" s="9"/>
      <c r="L7" s="9"/>
    </row>
    <row r="8" spans="1:12" s="24" customFormat="1" ht="20.100000000000001" customHeight="1" x14ac:dyDescent="0.3">
      <c r="A8" s="10"/>
      <c r="B8" s="502"/>
      <c r="C8" s="493"/>
      <c r="D8" s="465"/>
      <c r="E8" s="513"/>
      <c r="F8" s="930"/>
      <c r="G8" s="491" t="s">
        <v>346</v>
      </c>
      <c r="H8" s="931" t="s">
        <v>376</v>
      </c>
      <c r="I8" s="10"/>
      <c r="J8" s="10"/>
      <c r="K8" s="11">
        <v>2024</v>
      </c>
      <c r="L8" s="11" t="s">
        <v>5</v>
      </c>
    </row>
    <row r="9" spans="1:12" s="23" customFormat="1" ht="24" customHeight="1" thickBot="1" x14ac:dyDescent="0.35">
      <c r="A9" s="8"/>
      <c r="B9" s="503">
        <f t="array" ref="B9:H9">DaysAndWeeks+DATE(CalendarYear,1,1)-WEEKDAY(DATE(CalendarYear,1,1),(週の始まり="月曜日")+1)+8</f>
        <v>45298</v>
      </c>
      <c r="C9" s="494">
        <v>45299</v>
      </c>
      <c r="D9" s="466">
        <v>45300</v>
      </c>
      <c r="E9" s="467">
        <v>45301</v>
      </c>
      <c r="F9" s="468">
        <v>45302</v>
      </c>
      <c r="G9" s="486">
        <v>45303</v>
      </c>
      <c r="H9" s="470">
        <v>45304</v>
      </c>
      <c r="I9" s="8"/>
      <c r="J9" s="8"/>
      <c r="K9" s="8"/>
      <c r="L9" s="8"/>
    </row>
    <row r="10" spans="1:12" s="23" customFormat="1" ht="20.100000000000001" customHeight="1" thickTop="1" x14ac:dyDescent="0.5">
      <c r="A10" s="8"/>
      <c r="B10" s="504"/>
      <c r="C10" s="926" t="s">
        <v>354</v>
      </c>
      <c r="D10" s="476" t="s">
        <v>6</v>
      </c>
      <c r="E10" s="473" t="s">
        <v>349</v>
      </c>
      <c r="F10" s="519" t="s">
        <v>331</v>
      </c>
      <c r="G10" s="487" t="s">
        <v>344</v>
      </c>
      <c r="H10" s="563" t="s">
        <v>382</v>
      </c>
      <c r="I10" s="8"/>
      <c r="J10" s="8"/>
      <c r="K10" s="8"/>
      <c r="L10" s="8"/>
    </row>
    <row r="11" spans="1:12" s="23" customFormat="1" ht="20.100000000000001" customHeight="1" thickBot="1" x14ac:dyDescent="0.35">
      <c r="A11" s="8"/>
      <c r="B11" s="504"/>
      <c r="C11" s="927" t="s">
        <v>377</v>
      </c>
      <c r="D11" s="479" t="s">
        <v>347</v>
      </c>
      <c r="E11" s="474" t="s">
        <v>373</v>
      </c>
      <c r="F11" s="485" t="s">
        <v>370</v>
      </c>
      <c r="G11" s="487" t="s">
        <v>357</v>
      </c>
      <c r="H11" s="565"/>
      <c r="I11" s="8"/>
      <c r="J11" s="8"/>
      <c r="K11" s="8"/>
      <c r="L11" s="8"/>
    </row>
    <row r="12" spans="1:12" s="23" customFormat="1" ht="20.100000000000001" customHeight="1" thickTop="1" x14ac:dyDescent="0.3">
      <c r="A12" s="8"/>
      <c r="B12" s="504"/>
      <c r="C12" s="593"/>
      <c r="D12" s="558" t="s">
        <v>381</v>
      </c>
      <c r="E12" s="572" t="s">
        <v>386</v>
      </c>
      <c r="F12" s="595" t="s">
        <v>422</v>
      </c>
      <c r="G12" s="568" t="s">
        <v>424</v>
      </c>
      <c r="H12" s="566" t="s">
        <v>392</v>
      </c>
      <c r="I12" s="8"/>
      <c r="J12" s="8"/>
      <c r="K12" s="8"/>
      <c r="L12" s="8"/>
    </row>
    <row r="13" spans="1:12" s="24" customFormat="1" ht="20.100000000000001" customHeight="1" x14ac:dyDescent="0.3">
      <c r="A13" s="10"/>
      <c r="B13" s="505"/>
      <c r="C13" s="594"/>
      <c r="D13" s="559"/>
      <c r="E13" s="573"/>
      <c r="F13" s="596"/>
      <c r="G13" s="569"/>
      <c r="H13" s="567"/>
      <c r="I13" s="10"/>
      <c r="J13" s="10"/>
      <c r="K13" s="554" t="s">
        <v>364</v>
      </c>
      <c r="L13" s="555"/>
    </row>
    <row r="14" spans="1:12" s="23" customFormat="1" ht="24" customHeight="1" x14ac:dyDescent="0.3">
      <c r="A14" s="8"/>
      <c r="B14" s="506">
        <f t="array" ref="B14:H14">DaysAndWeeks+DATE(CalendarYear,1,1)-WEEKDAY(DATE(CalendarYear,1,1),(週の始まり="月曜日")+1)+15</f>
        <v>45305</v>
      </c>
      <c r="C14" s="495">
        <v>45306</v>
      </c>
      <c r="D14" s="477">
        <v>45307</v>
      </c>
      <c r="E14" s="471">
        <v>45308</v>
      </c>
      <c r="F14" s="471">
        <v>45309</v>
      </c>
      <c r="G14" s="471">
        <v>45310</v>
      </c>
      <c r="H14" s="471">
        <v>45311</v>
      </c>
      <c r="I14" s="8"/>
      <c r="J14" s="8"/>
      <c r="K14" s="555"/>
      <c r="L14" s="555"/>
    </row>
    <row r="15" spans="1:12" s="23" customFormat="1" ht="20.100000000000001" customHeight="1" x14ac:dyDescent="0.5">
      <c r="A15" s="8"/>
      <c r="B15" s="507"/>
      <c r="C15" s="496" t="s">
        <v>354</v>
      </c>
      <c r="D15" s="476" t="s">
        <v>6</v>
      </c>
      <c r="E15" s="521" t="s">
        <v>379</v>
      </c>
      <c r="F15" s="480" t="s">
        <v>350</v>
      </c>
      <c r="G15" s="487" t="s">
        <v>344</v>
      </c>
      <c r="H15" s="564" t="s">
        <v>353</v>
      </c>
      <c r="I15" s="8"/>
      <c r="J15" s="8"/>
      <c r="K15" s="555"/>
      <c r="L15" s="555"/>
    </row>
    <row r="16" spans="1:12" s="23" customFormat="1" ht="20.100000000000001" customHeight="1" x14ac:dyDescent="0.3">
      <c r="A16" s="8"/>
      <c r="B16" s="507"/>
      <c r="C16" s="497" t="s">
        <v>348</v>
      </c>
      <c r="D16" s="479" t="s">
        <v>347</v>
      </c>
      <c r="E16" s="520" t="s">
        <v>378</v>
      </c>
      <c r="F16" s="481" t="s">
        <v>351</v>
      </c>
      <c r="G16" s="487" t="s">
        <v>352</v>
      </c>
      <c r="H16" s="564"/>
      <c r="I16" s="8"/>
      <c r="J16" s="8"/>
      <c r="K16" s="8"/>
      <c r="L16" s="8"/>
    </row>
    <row r="17" spans="1:12" s="23" customFormat="1" ht="20.100000000000001" customHeight="1" x14ac:dyDescent="0.3">
      <c r="A17" s="8"/>
      <c r="B17" s="507"/>
      <c r="C17" s="581" t="s">
        <v>380</v>
      </c>
      <c r="D17" s="577" t="s">
        <v>383</v>
      </c>
      <c r="E17" s="572" t="s">
        <v>393</v>
      </c>
      <c r="F17" s="519" t="s">
        <v>374</v>
      </c>
      <c r="G17" s="488" t="s">
        <v>356</v>
      </c>
      <c r="H17" s="583" t="s">
        <v>371</v>
      </c>
      <c r="I17" s="8"/>
      <c r="J17" s="8"/>
      <c r="K17" s="8"/>
      <c r="L17" s="8"/>
    </row>
    <row r="18" spans="1:12" s="24" customFormat="1" ht="20.100000000000001" customHeight="1" x14ac:dyDescent="0.3">
      <c r="A18" s="10"/>
      <c r="B18" s="502"/>
      <c r="C18" s="582"/>
      <c r="D18" s="932"/>
      <c r="E18" s="573"/>
      <c r="F18" s="482" t="s">
        <v>368</v>
      </c>
      <c r="G18" s="489" t="s">
        <v>346</v>
      </c>
      <c r="H18" s="584"/>
      <c r="I18" s="10"/>
      <c r="J18" s="10"/>
      <c r="K18" s="10"/>
      <c r="L18" s="10"/>
    </row>
    <row r="19" spans="1:12" s="23" customFormat="1" ht="24" customHeight="1" x14ac:dyDescent="0.3">
      <c r="A19" s="8"/>
      <c r="B19" s="503">
        <f t="array" ref="B19:H19">DaysAndWeeks+DATE(CalendarYear,1,1)-WEEKDAY(DATE(CalendarYear,1,1),(週の始まり="月曜日")+1)+22</f>
        <v>45312</v>
      </c>
      <c r="C19" s="494">
        <v>45313</v>
      </c>
      <c r="D19" s="478">
        <v>45314</v>
      </c>
      <c r="E19" s="472">
        <v>45315</v>
      </c>
      <c r="F19" s="472">
        <v>45316</v>
      </c>
      <c r="G19" s="472">
        <v>45317</v>
      </c>
      <c r="H19" s="472">
        <v>45318</v>
      </c>
      <c r="I19" s="8"/>
      <c r="J19" s="8"/>
      <c r="K19" s="8"/>
      <c r="L19" s="8"/>
    </row>
    <row r="20" spans="1:12" s="23" customFormat="1" ht="20.100000000000001" customHeight="1" x14ac:dyDescent="0.5">
      <c r="A20" s="8"/>
      <c r="B20" s="504"/>
      <c r="C20" s="496" t="s">
        <v>355</v>
      </c>
      <c r="D20" s="475" t="s">
        <v>6</v>
      </c>
      <c r="E20" s="473" t="s">
        <v>349</v>
      </c>
      <c r="F20" s="589" t="s">
        <v>417</v>
      </c>
      <c r="G20" s="487" t="s">
        <v>344</v>
      </c>
      <c r="H20" s="564" t="s">
        <v>353</v>
      </c>
      <c r="I20" s="8"/>
      <c r="J20" s="8"/>
      <c r="K20" s="8"/>
      <c r="L20" s="8"/>
    </row>
    <row r="21" spans="1:12" s="23" customFormat="1" ht="20.100000000000001" customHeight="1" x14ac:dyDescent="0.3">
      <c r="A21" s="8"/>
      <c r="B21" s="504"/>
      <c r="C21" s="497" t="s">
        <v>357</v>
      </c>
      <c r="D21" s="479" t="s">
        <v>372</v>
      </c>
      <c r="E21" s="474" t="s">
        <v>373</v>
      </c>
      <c r="F21" s="589"/>
      <c r="G21" s="487" t="s">
        <v>348</v>
      </c>
      <c r="H21" s="564"/>
      <c r="I21" s="8"/>
      <c r="J21" s="8"/>
      <c r="K21" s="8"/>
      <c r="L21" s="8"/>
    </row>
    <row r="22" spans="1:12" s="23" customFormat="1" ht="20.100000000000001" customHeight="1" x14ac:dyDescent="0.3">
      <c r="A22" s="8"/>
      <c r="B22" s="504"/>
      <c r="C22" s="591" t="s">
        <v>391</v>
      </c>
      <c r="D22" s="558" t="s">
        <v>387</v>
      </c>
      <c r="E22" s="572" t="s">
        <v>388</v>
      </c>
      <c r="F22" s="574" t="s">
        <v>385</v>
      </c>
      <c r="G22" s="570" t="s">
        <v>425</v>
      </c>
      <c r="H22" s="561" t="s">
        <v>384</v>
      </c>
      <c r="I22" s="8"/>
      <c r="J22" s="8"/>
      <c r="K22" s="8"/>
      <c r="L22" s="8"/>
    </row>
    <row r="23" spans="1:12" s="24" customFormat="1" ht="20.100000000000001" customHeight="1" x14ac:dyDescent="0.3">
      <c r="A23" s="10"/>
      <c r="B23" s="505"/>
      <c r="C23" s="592"/>
      <c r="D23" s="559"/>
      <c r="E23" s="573"/>
      <c r="F23" s="575"/>
      <c r="G23" s="571"/>
      <c r="H23" s="562"/>
      <c r="I23" s="10"/>
      <c r="J23" s="10"/>
      <c r="K23" s="10"/>
      <c r="L23" s="10"/>
    </row>
    <row r="24" spans="1:12" s="23" customFormat="1" ht="24" customHeight="1" x14ac:dyDescent="0.3">
      <c r="A24" s="8"/>
      <c r="B24" s="506">
        <f t="array" ref="B24:H24">DaysAndWeeks+DATE(CalendarYear,1,1)-WEEKDAY(DATE(CalendarYear,1,1),(週の始まり="月曜日")+1)+29</f>
        <v>45319</v>
      </c>
      <c r="C24" s="495">
        <v>45320</v>
      </c>
      <c r="D24" s="477">
        <v>45321</v>
      </c>
      <c r="E24" s="471">
        <v>45322</v>
      </c>
      <c r="F24" s="471">
        <v>45323</v>
      </c>
      <c r="G24" s="471">
        <v>45324</v>
      </c>
      <c r="H24" s="471">
        <v>45325</v>
      </c>
      <c r="I24" s="8"/>
      <c r="J24" s="8"/>
      <c r="K24" s="8"/>
      <c r="L24" s="8"/>
    </row>
    <row r="25" spans="1:12" s="23" customFormat="1" ht="20.100000000000001" customHeight="1" x14ac:dyDescent="0.5">
      <c r="A25" s="8"/>
      <c r="B25" s="507"/>
      <c r="C25" s="498" t="s">
        <v>344</v>
      </c>
      <c r="D25" s="579" t="s">
        <v>358</v>
      </c>
      <c r="E25" s="586"/>
      <c r="F25" s="588"/>
      <c r="G25" s="933"/>
      <c r="H25" s="934"/>
      <c r="I25" s="8"/>
      <c r="J25" s="8"/>
      <c r="K25" s="8"/>
      <c r="L25" s="8"/>
    </row>
    <row r="26" spans="1:12" s="23" customFormat="1" ht="20.100000000000001" customHeight="1" x14ac:dyDescent="0.3">
      <c r="A26" s="8"/>
      <c r="B26" s="507"/>
      <c r="C26" s="499" t="s">
        <v>352</v>
      </c>
      <c r="D26" s="579"/>
      <c r="E26" s="587"/>
      <c r="F26" s="588"/>
      <c r="G26" s="933"/>
      <c r="H26" s="934"/>
      <c r="I26" s="8"/>
      <c r="J26" s="8"/>
      <c r="K26" s="8"/>
      <c r="L26" s="8"/>
    </row>
    <row r="27" spans="1:12" s="23" customFormat="1" ht="20.100000000000001" customHeight="1" x14ac:dyDescent="0.3">
      <c r="A27" s="8"/>
      <c r="B27" s="507"/>
      <c r="C27" s="500" t="s">
        <v>359</v>
      </c>
      <c r="D27" s="580" t="s">
        <v>390</v>
      </c>
      <c r="E27" s="576" t="s">
        <v>389</v>
      </c>
      <c r="F27" s="469"/>
      <c r="G27" s="935"/>
      <c r="H27" s="936"/>
      <c r="I27" s="8"/>
      <c r="J27" s="8"/>
      <c r="K27" s="8"/>
      <c r="L27" s="8"/>
    </row>
    <row r="28" spans="1:12" s="24" customFormat="1" ht="20.100000000000001" customHeight="1" x14ac:dyDescent="0.3">
      <c r="A28" s="10"/>
      <c r="B28" s="502"/>
      <c r="C28" s="501" t="s">
        <v>360</v>
      </c>
      <c r="D28" s="580"/>
      <c r="E28" s="576"/>
      <c r="F28" s="264"/>
      <c r="G28" s="937"/>
      <c r="H28" s="938"/>
      <c r="I28" s="10"/>
      <c r="J28" s="10"/>
      <c r="K28" s="10"/>
      <c r="L28" s="10"/>
    </row>
    <row r="29" spans="1:12" s="23" customFormat="1" ht="24" customHeight="1" thickBot="1" x14ac:dyDescent="0.35">
      <c r="A29" s="8"/>
      <c r="B29" s="503">
        <f t="array" ref="B29:C29">DaysAndWeeks+DATE(CalendarYear,1,1)-WEEKDAY(DATE(CalendarYear,1,1),(週の始まり="月曜日")+1)+36</f>
        <v>45326</v>
      </c>
      <c r="C29" s="939">
        <v>45327</v>
      </c>
      <c r="D29" s="940" t="s">
        <v>0</v>
      </c>
      <c r="E29" s="941"/>
      <c r="F29" s="942"/>
      <c r="G29" s="942"/>
      <c r="H29" s="943"/>
      <c r="I29" s="8"/>
      <c r="J29" s="8"/>
      <c r="K29" s="8"/>
      <c r="L29" s="8"/>
    </row>
    <row r="30" spans="1:12" s="23" customFormat="1" ht="20.100000000000001" customHeight="1" thickBot="1" x14ac:dyDescent="0.35">
      <c r="A30" s="8"/>
      <c r="B30" s="504"/>
      <c r="C30" s="944"/>
      <c r="D30" s="556" t="s">
        <v>124</v>
      </c>
      <c r="E30" s="945"/>
      <c r="F30" s="946"/>
      <c r="G30" s="947" t="s">
        <v>361</v>
      </c>
      <c r="H30" s="948" t="s">
        <v>22</v>
      </c>
      <c r="I30" s="8"/>
      <c r="J30" s="8"/>
      <c r="K30" s="8"/>
      <c r="L30" s="8"/>
    </row>
    <row r="31" spans="1:12" s="23" customFormat="1" ht="20.100000000000001" customHeight="1" x14ac:dyDescent="0.3">
      <c r="A31" s="8"/>
      <c r="B31" s="504"/>
      <c r="C31" s="944"/>
      <c r="D31" s="556"/>
      <c r="E31" s="949"/>
      <c r="F31" s="946"/>
      <c r="G31" s="947" t="s">
        <v>362</v>
      </c>
      <c r="H31" s="948"/>
      <c r="I31" s="8"/>
      <c r="J31" s="8"/>
      <c r="K31" s="8"/>
      <c r="L31" s="8"/>
    </row>
    <row r="32" spans="1:12" s="23" customFormat="1" ht="20.100000000000001" customHeight="1" x14ac:dyDescent="0.3">
      <c r="A32" s="8"/>
      <c r="B32" s="504"/>
      <c r="C32" s="950"/>
      <c r="D32" s="556"/>
      <c r="E32" s="949" t="s">
        <v>365</v>
      </c>
      <c r="F32" s="951"/>
      <c r="G32" s="947" t="s">
        <v>426</v>
      </c>
      <c r="H32" s="952"/>
      <c r="I32" s="8"/>
      <c r="J32" s="8"/>
      <c r="K32" s="8"/>
      <c r="L32" s="8"/>
    </row>
    <row r="33" spans="1:12" s="24" customFormat="1" ht="20.100000000000001" customHeight="1" x14ac:dyDescent="0.3">
      <c r="A33" s="10"/>
      <c r="B33" s="505"/>
      <c r="C33" s="953"/>
      <c r="D33" s="557"/>
      <c r="E33" s="954"/>
      <c r="F33" s="955"/>
      <c r="G33" s="956" t="s">
        <v>363</v>
      </c>
      <c r="H33" s="957" t="s">
        <v>423</v>
      </c>
      <c r="I33" s="10"/>
      <c r="J33" s="10"/>
      <c r="K33" s="10"/>
      <c r="L33" s="10"/>
    </row>
    <row r="34" spans="1:12" x14ac:dyDescent="0.3">
      <c r="E34" s="462"/>
    </row>
  </sheetData>
  <mergeCells count="33">
    <mergeCell ref="C17:C18"/>
    <mergeCell ref="H17:H18"/>
    <mergeCell ref="B2:D2"/>
    <mergeCell ref="E25:E26"/>
    <mergeCell ref="F25:F26"/>
    <mergeCell ref="F20:F21"/>
    <mergeCell ref="B5:B7"/>
    <mergeCell ref="C22:C23"/>
    <mergeCell ref="C12:C13"/>
    <mergeCell ref="D12:D13"/>
    <mergeCell ref="E12:E13"/>
    <mergeCell ref="F12:F13"/>
    <mergeCell ref="E27:E28"/>
    <mergeCell ref="D17:D18"/>
    <mergeCell ref="E17:E18"/>
    <mergeCell ref="D25:D26"/>
    <mergeCell ref="D27:D28"/>
    <mergeCell ref="K13:L15"/>
    <mergeCell ref="D30:D33"/>
    <mergeCell ref="D22:D23"/>
    <mergeCell ref="D29:H29"/>
    <mergeCell ref="K3:L3"/>
    <mergeCell ref="H22:H23"/>
    <mergeCell ref="H30:H31"/>
    <mergeCell ref="H5:H6"/>
    <mergeCell ref="H15:H16"/>
    <mergeCell ref="H10:H11"/>
    <mergeCell ref="H12:H13"/>
    <mergeCell ref="G12:G13"/>
    <mergeCell ref="G22:G23"/>
    <mergeCell ref="H20:H21"/>
    <mergeCell ref="E22:E23"/>
    <mergeCell ref="F22:F23"/>
  </mergeCells>
  <phoneticPr fontId="1" type="noConversion"/>
  <conditionalFormatting sqref="B4:G4 B5:D5 C6:D6">
    <cfRule type="expression" dxfId="207" priority="52">
      <formula>DAY(B4)&gt;8</formula>
    </cfRule>
  </conditionalFormatting>
  <conditionalFormatting sqref="B24:H24 H25:H26 B25:B27 B29:C29 B30:B31 B32:C32">
    <cfRule type="expression" dxfId="206" priority="53">
      <formula>AND(DAY(B24)&gt;=1,DAY(B24)&lt;=15)</formula>
    </cfRule>
  </conditionalFormatting>
  <conditionalFormatting sqref="C25">
    <cfRule type="expression" dxfId="205" priority="4">
      <formula>DAY(C25)&gt;8</formula>
    </cfRule>
  </conditionalFormatting>
  <conditionalFormatting sqref="C7:G7">
    <cfRule type="expression" dxfId="204" priority="3">
      <formula>DAY(C7)&gt;8</formula>
    </cfRule>
  </conditionalFormatting>
  <conditionalFormatting sqref="D10">
    <cfRule type="expression" dxfId="203" priority="12">
      <formula>DAY(D10)&gt;8</formula>
    </cfRule>
  </conditionalFormatting>
  <conditionalFormatting sqref="D15">
    <cfRule type="expression" dxfId="202" priority="10">
      <formula>DAY(D15)&gt;8</formula>
    </cfRule>
  </conditionalFormatting>
  <conditionalFormatting sqref="D17">
    <cfRule type="expression" dxfId="201" priority="8">
      <formula>DAY(D17)&gt;8</formula>
    </cfRule>
  </conditionalFormatting>
  <conditionalFormatting sqref="D20">
    <cfRule type="expression" dxfId="200" priority="7">
      <formula>DAY(D20)&gt;8</formula>
    </cfRule>
  </conditionalFormatting>
  <conditionalFormatting sqref="D30">
    <cfRule type="expression" dxfId="199" priority="2">
      <formula>DAY(D30)&gt;8</formula>
    </cfRule>
  </conditionalFormatting>
  <conditionalFormatting sqref="E5:E6">
    <cfRule type="expression" dxfId="198" priority="29">
      <formula>DAY(E5)&gt;8</formula>
    </cfRule>
  </conditionalFormatting>
  <conditionalFormatting sqref="F5:F6">
    <cfRule type="expression" dxfId="197" priority="19">
      <formula>AND(DAY(F5)&gt;=1,DAY(F5)&lt;=15)</formula>
    </cfRule>
  </conditionalFormatting>
  <conditionalFormatting sqref="F10">
    <cfRule type="expression" dxfId="196" priority="1">
      <formula>DAY(F10)&gt;8</formula>
    </cfRule>
  </conditionalFormatting>
  <conditionalFormatting sqref="F20">
    <cfRule type="expression" dxfId="195" priority="6">
      <formula>DAY(F20)&gt;8</formula>
    </cfRule>
  </conditionalFormatting>
  <conditionalFormatting sqref="F25 C27 F27:G27">
    <cfRule type="expression" dxfId="194" priority="5">
      <formula>AND(DAY(C25)&gt;=1,DAY(C25)&lt;=15)</formula>
    </cfRule>
  </conditionalFormatting>
  <conditionalFormatting sqref="G17">
    <cfRule type="expression" dxfId="193" priority="9">
      <formula>DAY(G17)&gt;8</formula>
    </cfRule>
  </conditionalFormatting>
  <dataValidations count="13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8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:K7" xr:uid="{00000000-0002-0000-0000-000002000000}"/>
    <dataValidation allowBlank="1" showInputMessage="1" showErrorMessage="1" prompt="下のセルで週の開始日を選択します" sqref="L4:L7" xr:uid="{00000000-0002-0000-0000-000003000000}"/>
    <dataValidation allowBlank="1" showInputMessage="1" showErrorMessage="1" prompt="このセルに年を入力します" sqref="K8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000-000009000000}"/>
    <dataValidation allowBlank="1" showInputMessage="1" prompt="このセルに毎月のメモを入力します" sqref="E33:H33 D30" xr:uid="{00000000-0002-0000-0000-00000A000000}"/>
    <dataValidation allowBlank="1" showInputMessage="1" prompt="下のセルに毎月のメモを入力します" sqref="H32 H29:H30 D29 E29:G32" xr:uid="{00000000-0002-0000-0000-00000B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70" orientation="landscape" r:id="rId1"/>
  <headerFooter differentFirst="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L33"/>
  <sheetViews>
    <sheetView showGridLines="0" topLeftCell="A13" zoomScale="85" zoomScaleNormal="85" workbookViewId="0">
      <selection activeCell="D12" sqref="D12:D13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6384" width="8.90625" style="21"/>
  </cols>
  <sheetData>
    <row r="1" spans="1:12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12" ht="96" customHeight="1" x14ac:dyDescent="0.3">
      <c r="A2" s="1"/>
      <c r="B2" s="789" t="str">
        <f>CalendarYear&amp;"年"&amp;"10月"</f>
        <v>2024年10月</v>
      </c>
      <c r="C2" s="789"/>
      <c r="D2" s="789"/>
      <c r="E2" s="2"/>
      <c r="F2" s="2"/>
      <c r="G2" s="2"/>
      <c r="H2" s="3"/>
      <c r="I2" s="1"/>
    </row>
    <row r="3" spans="1:12" s="22" customFormat="1" ht="24" customHeight="1" x14ac:dyDescent="0.3">
      <c r="A3" s="4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4"/>
    </row>
    <row r="4" spans="1:12" s="23" customFormat="1" ht="24" customHeight="1" x14ac:dyDescent="0.35">
      <c r="A4" s="8"/>
      <c r="B4" s="35">
        <f t="array" ref="B4:H4">DaysAndWeeks+DATE(CalendarYear,10,1)-WEEKDAY(DATE(CalendarYear,10,1),(週の始まり="月曜日")+1)+1</f>
        <v>45564</v>
      </c>
      <c r="C4" s="93">
        <v>45565</v>
      </c>
      <c r="D4" s="93">
        <v>45566</v>
      </c>
      <c r="E4" s="93">
        <v>45567</v>
      </c>
      <c r="F4" s="93">
        <v>45568</v>
      </c>
      <c r="G4" s="93">
        <v>45569</v>
      </c>
      <c r="H4" s="93">
        <v>45570</v>
      </c>
      <c r="I4" s="8"/>
    </row>
    <row r="5" spans="1:12" s="23" customFormat="1" ht="20.100000000000001" customHeight="1" x14ac:dyDescent="0.3">
      <c r="A5" s="8"/>
      <c r="B5" s="860"/>
      <c r="C5" s="386" t="s">
        <v>216</v>
      </c>
      <c r="D5" s="811" t="s">
        <v>214</v>
      </c>
      <c r="E5" s="799" t="s">
        <v>203</v>
      </c>
      <c r="F5" s="856" t="s">
        <v>262</v>
      </c>
      <c r="G5" s="848" t="s">
        <v>263</v>
      </c>
      <c r="H5" s="776" t="s">
        <v>205</v>
      </c>
      <c r="I5" s="8"/>
      <c r="K5" s="768"/>
    </row>
    <row r="6" spans="1:12" s="23" customFormat="1" ht="20.100000000000001" customHeight="1" x14ac:dyDescent="0.3">
      <c r="A6" s="8"/>
      <c r="B6" s="860"/>
      <c r="C6" s="387" t="s">
        <v>224</v>
      </c>
      <c r="D6" s="812"/>
      <c r="E6" s="800"/>
      <c r="F6" s="857"/>
      <c r="G6" s="849"/>
      <c r="H6" s="777"/>
      <c r="I6" s="8"/>
      <c r="K6" s="768"/>
    </row>
    <row r="7" spans="1:12" s="23" customFormat="1" ht="20.100000000000001" customHeight="1" x14ac:dyDescent="0.3">
      <c r="A7" s="8"/>
      <c r="B7" s="860"/>
      <c r="C7" s="815" t="s">
        <v>240</v>
      </c>
      <c r="D7" s="829" t="s">
        <v>230</v>
      </c>
      <c r="E7" s="801" t="s">
        <v>243</v>
      </c>
      <c r="F7" s="842" t="s">
        <v>259</v>
      </c>
      <c r="G7" s="831" t="s">
        <v>260</v>
      </c>
      <c r="H7" s="763" t="s">
        <v>166</v>
      </c>
      <c r="I7" s="8"/>
      <c r="K7" s="852"/>
      <c r="L7" s="347"/>
    </row>
    <row r="8" spans="1:12" s="24" customFormat="1" ht="20.100000000000001" customHeight="1" x14ac:dyDescent="0.3">
      <c r="A8" s="10"/>
      <c r="B8" s="388"/>
      <c r="C8" s="816"/>
      <c r="D8" s="830"/>
      <c r="E8" s="802"/>
      <c r="F8" s="843"/>
      <c r="G8" s="832"/>
      <c r="H8" s="838"/>
      <c r="I8" s="383"/>
      <c r="K8" s="853"/>
      <c r="L8" s="349"/>
    </row>
    <row r="9" spans="1:12" s="23" customFormat="1" ht="24" customHeight="1" x14ac:dyDescent="0.3">
      <c r="A9" s="8"/>
      <c r="B9" s="389">
        <f t="array" ref="B9:H9">DaysAndWeeks+DATE(CalendarYear,10,1)-WEEKDAY(DATE(CalendarYear,10,1),(週の始まり="月曜日")+1)+8</f>
        <v>45571</v>
      </c>
      <c r="C9" s="385">
        <v>45572</v>
      </c>
      <c r="D9" s="94">
        <v>45573</v>
      </c>
      <c r="E9" s="94">
        <v>45574</v>
      </c>
      <c r="F9" s="94">
        <v>45575</v>
      </c>
      <c r="G9" s="94">
        <v>45576</v>
      </c>
      <c r="H9" s="337">
        <v>45577</v>
      </c>
      <c r="I9" s="384"/>
      <c r="K9" s="348"/>
    </row>
    <row r="10" spans="1:12" s="23" customFormat="1" ht="20.100000000000001" customHeight="1" x14ac:dyDescent="0.3">
      <c r="A10" s="8"/>
      <c r="B10" s="371"/>
      <c r="C10" s="811" t="s">
        <v>204</v>
      </c>
      <c r="D10" s="768" t="s">
        <v>201</v>
      </c>
      <c r="E10" s="776" t="s">
        <v>205</v>
      </c>
      <c r="F10" s="839" t="s">
        <v>241</v>
      </c>
      <c r="G10" s="811" t="s">
        <v>214</v>
      </c>
      <c r="H10" s="785" t="s">
        <v>205</v>
      </c>
      <c r="I10" s="384"/>
    </row>
    <row r="11" spans="1:12" s="23" customFormat="1" ht="20.100000000000001" customHeight="1" x14ac:dyDescent="0.3">
      <c r="A11" s="8"/>
      <c r="B11" s="371"/>
      <c r="C11" s="812"/>
      <c r="D11" s="769"/>
      <c r="E11" s="777"/>
      <c r="F11" s="840"/>
      <c r="G11" s="812"/>
      <c r="H11" s="777"/>
      <c r="I11" s="8"/>
      <c r="J11" s="870"/>
      <c r="K11" s="870"/>
    </row>
    <row r="12" spans="1:12" s="23" customFormat="1" ht="20.100000000000001" customHeight="1" x14ac:dyDescent="0.3">
      <c r="A12" s="8"/>
      <c r="B12" s="38"/>
      <c r="C12" s="819" t="s">
        <v>251</v>
      </c>
      <c r="D12" s="823" t="s">
        <v>135</v>
      </c>
      <c r="E12" s="844" t="s">
        <v>174</v>
      </c>
      <c r="F12" s="840"/>
      <c r="G12" s="780" t="s">
        <v>209</v>
      </c>
      <c r="H12" s="836" t="s">
        <v>239</v>
      </c>
      <c r="I12" s="8"/>
      <c r="J12" s="870"/>
      <c r="K12" s="870"/>
    </row>
    <row r="13" spans="1:12" s="24" customFormat="1" ht="20.100000000000001" customHeight="1" x14ac:dyDescent="0.3">
      <c r="A13" s="10"/>
      <c r="B13" s="39"/>
      <c r="C13" s="820"/>
      <c r="D13" s="824"/>
      <c r="E13" s="845"/>
      <c r="F13" s="841"/>
      <c r="G13" s="781"/>
      <c r="H13" s="837"/>
      <c r="I13" s="383"/>
      <c r="J13" s="870"/>
      <c r="K13" s="870"/>
    </row>
    <row r="14" spans="1:12" s="23" customFormat="1" ht="24" customHeight="1" x14ac:dyDescent="0.3">
      <c r="A14" s="8"/>
      <c r="B14" s="391">
        <f t="array" ref="B14:H14">DaysAndWeeks+DATE(CalendarYear,10,1)-WEEKDAY(DATE(CalendarYear,10,1),(週の始まり="月曜日")+1)+15</f>
        <v>45578</v>
      </c>
      <c r="C14" s="390">
        <v>45579</v>
      </c>
      <c r="D14" s="95">
        <v>45580</v>
      </c>
      <c r="E14" s="95">
        <v>45581</v>
      </c>
      <c r="F14" s="95">
        <v>45582</v>
      </c>
      <c r="G14" s="95">
        <v>45583</v>
      </c>
      <c r="H14" s="380">
        <v>45584</v>
      </c>
      <c r="I14" s="384"/>
      <c r="J14" s="861"/>
      <c r="K14" s="862"/>
    </row>
    <row r="15" spans="1:12" s="23" customFormat="1" ht="20.100000000000001" customHeight="1" x14ac:dyDescent="0.3">
      <c r="A15" s="8"/>
      <c r="B15" s="392"/>
      <c r="C15" s="811" t="s">
        <v>211</v>
      </c>
      <c r="D15" s="768" t="s">
        <v>201</v>
      </c>
      <c r="E15" s="799" t="s">
        <v>203</v>
      </c>
      <c r="F15" s="793" t="s">
        <v>206</v>
      </c>
      <c r="G15" s="811" t="s">
        <v>204</v>
      </c>
      <c r="H15" s="858" t="s">
        <v>264</v>
      </c>
      <c r="I15" s="384"/>
      <c r="J15" s="861"/>
      <c r="K15" s="862"/>
    </row>
    <row r="16" spans="1:12" s="23" customFormat="1" ht="36.6" customHeight="1" x14ac:dyDescent="0.3">
      <c r="A16" s="8"/>
      <c r="B16" s="392"/>
      <c r="C16" s="812"/>
      <c r="D16" s="769"/>
      <c r="E16" s="800"/>
      <c r="F16" s="786"/>
      <c r="G16" s="812"/>
      <c r="H16" s="859"/>
      <c r="I16" s="384"/>
      <c r="J16" s="861"/>
      <c r="K16" s="862"/>
    </row>
    <row r="17" spans="1:12" s="23" customFormat="1" ht="20.100000000000001" customHeight="1" x14ac:dyDescent="0.3">
      <c r="A17" s="8"/>
      <c r="B17" s="41"/>
      <c r="C17" s="276" t="s">
        <v>141</v>
      </c>
      <c r="D17" s="819" t="s">
        <v>251</v>
      </c>
      <c r="E17" s="803" t="s">
        <v>197</v>
      </c>
      <c r="F17" s="747" t="s">
        <v>229</v>
      </c>
      <c r="G17" s="831" t="s">
        <v>260</v>
      </c>
      <c r="H17" s="776" t="s">
        <v>258</v>
      </c>
      <c r="I17" s="8"/>
      <c r="J17" s="861"/>
      <c r="K17" s="862"/>
    </row>
    <row r="18" spans="1:12" s="24" customFormat="1" ht="16.95" customHeight="1" x14ac:dyDescent="0.3">
      <c r="A18" s="10"/>
      <c r="B18" s="36"/>
      <c r="C18" s="278" t="s">
        <v>144</v>
      </c>
      <c r="D18" s="820"/>
      <c r="E18" s="804"/>
      <c r="F18" s="748"/>
      <c r="G18" s="832"/>
      <c r="H18" s="786"/>
      <c r="I18" s="383"/>
      <c r="J18" s="863"/>
      <c r="K18" s="863"/>
    </row>
    <row r="19" spans="1:12" s="23" customFormat="1" ht="24" customHeight="1" x14ac:dyDescent="0.3">
      <c r="A19" s="8"/>
      <c r="B19" s="389">
        <f t="array" ref="B19:H19">DaysAndWeeks+DATE(CalendarYear,10,1)-WEEKDAY(DATE(CalendarYear,10,1),(週の始まり="月曜日")+1)+22</f>
        <v>45585</v>
      </c>
      <c r="C19" s="385">
        <v>45586</v>
      </c>
      <c r="D19" s="94">
        <v>45587</v>
      </c>
      <c r="E19" s="94">
        <v>45588</v>
      </c>
      <c r="F19" s="94">
        <v>45589</v>
      </c>
      <c r="G19" s="94">
        <v>45590</v>
      </c>
      <c r="H19" s="337">
        <v>45591</v>
      </c>
      <c r="I19" s="384"/>
      <c r="J19" s="863"/>
      <c r="K19" s="863"/>
    </row>
    <row r="20" spans="1:12" s="23" customFormat="1" ht="20.100000000000001" customHeight="1" x14ac:dyDescent="0.3">
      <c r="A20" s="8"/>
      <c r="B20" s="371"/>
      <c r="C20" s="821" t="s">
        <v>245</v>
      </c>
      <c r="D20" s="768" t="s">
        <v>201</v>
      </c>
      <c r="E20" s="776" t="s">
        <v>205</v>
      </c>
      <c r="F20" s="854" t="s">
        <v>249</v>
      </c>
      <c r="G20" s="811" t="s">
        <v>211</v>
      </c>
      <c r="H20" s="770" t="s">
        <v>11</v>
      </c>
      <c r="I20" s="8"/>
      <c r="J20" s="861"/>
      <c r="K20" s="862"/>
    </row>
    <row r="21" spans="1:12" s="23" customFormat="1" ht="20.100000000000001" customHeight="1" x14ac:dyDescent="0.3">
      <c r="A21" s="8"/>
      <c r="B21" s="371"/>
      <c r="C21" s="822"/>
      <c r="D21" s="769"/>
      <c r="E21" s="777"/>
      <c r="F21" s="855"/>
      <c r="G21" s="812"/>
      <c r="H21" s="771"/>
      <c r="I21" s="8"/>
      <c r="J21" s="861"/>
      <c r="K21" s="862"/>
    </row>
    <row r="22" spans="1:12" s="23" customFormat="1" ht="20.100000000000001" customHeight="1" x14ac:dyDescent="0.3">
      <c r="A22" s="8"/>
      <c r="B22" s="371"/>
      <c r="C22" s="817" t="s">
        <v>251</v>
      </c>
      <c r="D22" s="829" t="s">
        <v>231</v>
      </c>
      <c r="E22" s="784" t="s">
        <v>174</v>
      </c>
      <c r="F22" s="868" t="s">
        <v>244</v>
      </c>
      <c r="G22" s="834" t="s">
        <v>261</v>
      </c>
      <c r="H22" s="732" t="s">
        <v>268</v>
      </c>
      <c r="I22" s="8"/>
      <c r="J22" s="871"/>
      <c r="K22" s="872"/>
    </row>
    <row r="23" spans="1:12" s="24" customFormat="1" ht="20.100000000000001" customHeight="1" x14ac:dyDescent="0.3">
      <c r="A23" s="10"/>
      <c r="B23" s="395"/>
      <c r="C23" s="818"/>
      <c r="D23" s="830"/>
      <c r="E23" s="764"/>
      <c r="F23" s="869"/>
      <c r="G23" s="835"/>
      <c r="H23" s="833"/>
      <c r="I23" s="381"/>
      <c r="J23" s="871"/>
      <c r="K23" s="872"/>
    </row>
    <row r="24" spans="1:12" s="23" customFormat="1" ht="24" customHeight="1" x14ac:dyDescent="0.3">
      <c r="A24" s="8"/>
      <c r="B24" s="391">
        <f t="array" ref="B24:H24">DaysAndWeeks+DATE(CalendarYear,10,1)-WEEKDAY(DATE(CalendarYear,10,1),(週の始まり="月曜日")+1)+29</f>
        <v>45592</v>
      </c>
      <c r="C24" s="390">
        <v>45593</v>
      </c>
      <c r="D24" s="95">
        <v>45594</v>
      </c>
      <c r="E24" s="95">
        <v>45595</v>
      </c>
      <c r="F24" s="95">
        <v>45596</v>
      </c>
      <c r="G24" s="95">
        <v>45597</v>
      </c>
      <c r="H24" s="380">
        <v>45598</v>
      </c>
      <c r="I24" s="382"/>
      <c r="J24" s="861"/>
      <c r="K24" s="862"/>
    </row>
    <row r="25" spans="1:12" s="23" customFormat="1" ht="20.100000000000001" customHeight="1" x14ac:dyDescent="0.35">
      <c r="A25" s="8"/>
      <c r="B25" s="392"/>
      <c r="C25" s="811" t="s">
        <v>204</v>
      </c>
      <c r="D25" s="850" t="s">
        <v>201</v>
      </c>
      <c r="E25" s="368"/>
      <c r="F25" s="864"/>
      <c r="G25" s="292" t="s">
        <v>75</v>
      </c>
      <c r="H25" s="372" t="s">
        <v>252</v>
      </c>
      <c r="I25" s="8"/>
      <c r="J25" s="861"/>
      <c r="K25" s="862"/>
    </row>
    <row r="26" spans="1:12" s="23" customFormat="1" ht="20.100000000000001" customHeight="1" x14ac:dyDescent="0.3">
      <c r="A26" s="8"/>
      <c r="B26" s="392"/>
      <c r="C26" s="812"/>
      <c r="D26" s="851"/>
      <c r="E26" s="369"/>
      <c r="F26" s="865"/>
      <c r="G26" s="296" t="s">
        <v>76</v>
      </c>
      <c r="H26" s="364" t="s">
        <v>76</v>
      </c>
      <c r="I26" s="8"/>
      <c r="J26" s="866"/>
      <c r="K26" s="867"/>
      <c r="L26" s="867"/>
    </row>
    <row r="27" spans="1:12" s="23" customFormat="1" ht="20.100000000000001" customHeight="1" x14ac:dyDescent="0.45">
      <c r="A27" s="8"/>
      <c r="B27" s="392"/>
      <c r="C27" s="393" t="s">
        <v>242</v>
      </c>
      <c r="D27" s="813" t="s">
        <v>131</v>
      </c>
      <c r="E27" s="366"/>
      <c r="F27" s="846"/>
      <c r="G27" s="302" t="s">
        <v>250</v>
      </c>
      <c r="H27" s="365" t="s">
        <v>250</v>
      </c>
      <c r="I27" s="8"/>
      <c r="J27" s="866"/>
      <c r="K27" s="867"/>
      <c r="L27" s="867"/>
    </row>
    <row r="28" spans="1:12" s="24" customFormat="1" ht="20.100000000000001" customHeight="1" x14ac:dyDescent="0.3">
      <c r="A28" s="10"/>
      <c r="B28" s="388"/>
      <c r="C28" s="394" t="s">
        <v>31</v>
      </c>
      <c r="D28" s="814"/>
      <c r="E28" s="367"/>
      <c r="F28" s="847"/>
      <c r="G28" s="370" t="s">
        <v>70</v>
      </c>
      <c r="H28" s="373" t="s">
        <v>195</v>
      </c>
      <c r="I28" s="10"/>
    </row>
    <row r="29" spans="1:12" s="23" customFormat="1" ht="24" customHeight="1" x14ac:dyDescent="0.3">
      <c r="A29" s="8"/>
      <c r="B29" s="389">
        <f t="array" ref="B29:C29">DaysAndWeeks+DATE(CalendarYear,10,1)-WEEKDAY(DATE(CalendarYear,10,1),(週の始まり="月曜日")+1)+36</f>
        <v>45599</v>
      </c>
      <c r="C29" s="385">
        <v>45600</v>
      </c>
      <c r="D29" s="825" t="s">
        <v>0</v>
      </c>
      <c r="E29" s="825"/>
      <c r="F29" s="825"/>
      <c r="G29" s="825"/>
      <c r="H29" s="826"/>
      <c r="I29" s="8"/>
    </row>
    <row r="30" spans="1:12" s="23" customFormat="1" ht="20.100000000000001" customHeight="1" x14ac:dyDescent="0.3">
      <c r="A30" s="8"/>
      <c r="B30" s="371"/>
      <c r="C30" s="807"/>
      <c r="D30" s="809" t="s">
        <v>124</v>
      </c>
      <c r="E30" s="363" t="s">
        <v>34</v>
      </c>
      <c r="F30" s="342"/>
      <c r="G30" s="292"/>
      <c r="H30" s="827" t="s">
        <v>22</v>
      </c>
      <c r="I30" s="8"/>
    </row>
    <row r="31" spans="1:12" s="23" customFormat="1" ht="20.100000000000001" customHeight="1" x14ac:dyDescent="0.3">
      <c r="A31" s="8"/>
      <c r="B31" s="38"/>
      <c r="C31" s="794"/>
      <c r="D31" s="809"/>
      <c r="E31" s="115"/>
      <c r="F31" s="343"/>
      <c r="G31" s="296"/>
      <c r="H31" s="828"/>
      <c r="I31" s="8"/>
    </row>
    <row r="32" spans="1:12" s="23" customFormat="1" ht="20.100000000000001" customHeight="1" x14ac:dyDescent="0.3">
      <c r="A32" s="8"/>
      <c r="B32" s="38"/>
      <c r="C32" s="794"/>
      <c r="D32" s="809"/>
      <c r="E32" s="115"/>
      <c r="F32" s="62"/>
      <c r="G32" s="302"/>
      <c r="H32" s="378"/>
      <c r="I32" s="8"/>
    </row>
    <row r="33" spans="1:9" s="24" customFormat="1" ht="27.6" customHeight="1" x14ac:dyDescent="0.3">
      <c r="A33" s="10"/>
      <c r="B33" s="377"/>
      <c r="C33" s="808"/>
      <c r="D33" s="810"/>
      <c r="E33" s="374"/>
      <c r="F33" s="375"/>
      <c r="G33" s="376"/>
      <c r="H33" s="379" t="s">
        <v>265</v>
      </c>
      <c r="I33" s="10"/>
    </row>
  </sheetData>
  <mergeCells count="67">
    <mergeCell ref="J11:K13"/>
    <mergeCell ref="J14:K15"/>
    <mergeCell ref="J16:K17"/>
    <mergeCell ref="J22:K23"/>
    <mergeCell ref="J24:K25"/>
    <mergeCell ref="H20:H21"/>
    <mergeCell ref="J20:K21"/>
    <mergeCell ref="J18:J19"/>
    <mergeCell ref="K18:K19"/>
    <mergeCell ref="F25:F26"/>
    <mergeCell ref="J26:L27"/>
    <mergeCell ref="F22:F23"/>
    <mergeCell ref="F15:F16"/>
    <mergeCell ref="F5:F6"/>
    <mergeCell ref="B2:D2"/>
    <mergeCell ref="H5:H6"/>
    <mergeCell ref="H10:H11"/>
    <mergeCell ref="H15:H16"/>
    <mergeCell ref="B5:B7"/>
    <mergeCell ref="K5:K6"/>
    <mergeCell ref="F27:F28"/>
    <mergeCell ref="C25:C26"/>
    <mergeCell ref="G5:G6"/>
    <mergeCell ref="G10:G11"/>
    <mergeCell ref="G15:G16"/>
    <mergeCell ref="G20:G21"/>
    <mergeCell ref="D5:D6"/>
    <mergeCell ref="D10:D11"/>
    <mergeCell ref="D15:D16"/>
    <mergeCell ref="D20:D21"/>
    <mergeCell ref="D25:D26"/>
    <mergeCell ref="E10:E11"/>
    <mergeCell ref="D17:D18"/>
    <mergeCell ref="K7:K8"/>
    <mergeCell ref="F20:F21"/>
    <mergeCell ref="H30:H31"/>
    <mergeCell ref="D7:D8"/>
    <mergeCell ref="D22:D23"/>
    <mergeCell ref="G7:G8"/>
    <mergeCell ref="G17:G18"/>
    <mergeCell ref="G12:G13"/>
    <mergeCell ref="H22:H23"/>
    <mergeCell ref="G22:G23"/>
    <mergeCell ref="H17:H18"/>
    <mergeCell ref="H12:H13"/>
    <mergeCell ref="H7:H8"/>
    <mergeCell ref="F10:F13"/>
    <mergeCell ref="F7:F8"/>
    <mergeCell ref="E12:E13"/>
    <mergeCell ref="F17:F18"/>
    <mergeCell ref="E20:E21"/>
    <mergeCell ref="C30:C33"/>
    <mergeCell ref="D30:D33"/>
    <mergeCell ref="E5:E6"/>
    <mergeCell ref="E15:E16"/>
    <mergeCell ref="C10:C11"/>
    <mergeCell ref="C15:C16"/>
    <mergeCell ref="D27:D28"/>
    <mergeCell ref="C7:C8"/>
    <mergeCell ref="C22:C23"/>
    <mergeCell ref="C12:C13"/>
    <mergeCell ref="C20:C21"/>
    <mergeCell ref="D12:D13"/>
    <mergeCell ref="E7:E8"/>
    <mergeCell ref="E22:E23"/>
    <mergeCell ref="E17:E18"/>
    <mergeCell ref="D29:H29"/>
  </mergeCells>
  <phoneticPr fontId="33"/>
  <conditionalFormatting sqref="B5:C5">
    <cfRule type="expression" dxfId="66" priority="6">
      <formula>DAY(B5)&gt;8</formula>
    </cfRule>
  </conditionalFormatting>
  <conditionalFormatting sqref="B4:G4">
    <cfRule type="expression" dxfId="65" priority="55">
      <formula>DAY(B4)&gt;8</formula>
    </cfRule>
  </conditionalFormatting>
  <conditionalFormatting sqref="B24:H24 B25:B27 B29:C29 B30:B32">
    <cfRule type="expression" dxfId="64" priority="56">
      <formula>AND(DAY(B24)&gt;=1,DAY(B24)&lt;=15)</formula>
    </cfRule>
  </conditionalFormatting>
  <conditionalFormatting sqref="C27">
    <cfRule type="expression" dxfId="63" priority="29">
      <formula>DAY(C27)&gt;8</formula>
    </cfRule>
  </conditionalFormatting>
  <conditionalFormatting sqref="C22:D22">
    <cfRule type="expression" dxfId="62" priority="8">
      <formula>AND(DAY(C22)&gt;=1,DAY(C22)&lt;=15)</formula>
    </cfRule>
  </conditionalFormatting>
  <conditionalFormatting sqref="C30:D30">
    <cfRule type="expression" dxfId="61" priority="26">
      <formula>DAY(C30)&gt;8</formula>
    </cfRule>
  </conditionalFormatting>
  <conditionalFormatting sqref="D7">
    <cfRule type="expression" dxfId="60" priority="34">
      <formula>AND(DAY(D7)&gt;=1,DAY(D7)&lt;=15)</formula>
    </cfRule>
  </conditionalFormatting>
  <conditionalFormatting sqref="D10">
    <cfRule type="expression" dxfId="59" priority="24">
      <formula>DAY(D10)&gt;8</formula>
    </cfRule>
  </conditionalFormatting>
  <conditionalFormatting sqref="D12">
    <cfRule type="expression" dxfId="58" priority="13">
      <formula>DAY(D12)&gt;8</formula>
    </cfRule>
  </conditionalFormatting>
  <conditionalFormatting sqref="D15">
    <cfRule type="expression" dxfId="57" priority="23">
      <formula>DAY(D15)&gt;8</formula>
    </cfRule>
  </conditionalFormatting>
  <conditionalFormatting sqref="D20">
    <cfRule type="expression" dxfId="56" priority="22">
      <formula>DAY(D20)&gt;8</formula>
    </cfRule>
  </conditionalFormatting>
  <conditionalFormatting sqref="D25">
    <cfRule type="expression" dxfId="55" priority="21">
      <formula>DAY(D25)&gt;8</formula>
    </cfRule>
  </conditionalFormatting>
  <conditionalFormatting sqref="E7">
    <cfRule type="expression" dxfId="54" priority="18">
      <formula>DAY(E7)&gt;8</formula>
    </cfRule>
  </conditionalFormatting>
  <conditionalFormatting sqref="E27">
    <cfRule type="expression" dxfId="53" priority="42">
      <formula>DAY(E27)&gt;8</formula>
    </cfRule>
  </conditionalFormatting>
  <conditionalFormatting sqref="E30">
    <cfRule type="expression" dxfId="52" priority="28">
      <formula>AND(DAY(E30)&gt;=1,DAY(E30)&lt;=15)</formula>
    </cfRule>
  </conditionalFormatting>
  <conditionalFormatting sqref="F15">
    <cfRule type="expression" dxfId="51" priority="15">
      <formula>DAY(F15)&gt;8</formula>
    </cfRule>
  </conditionalFormatting>
  <conditionalFormatting sqref="F20">
    <cfRule type="expression" dxfId="50" priority="12">
      <formula>AND(DAY(F20)&gt;=1,DAY(F20)&lt;=15)</formula>
    </cfRule>
  </conditionalFormatting>
  <conditionalFormatting sqref="F31">
    <cfRule type="expression" dxfId="49" priority="35">
      <formula>AND(DAY(F31)&gt;=1,DAY(F31)&lt;=15)</formula>
    </cfRule>
  </conditionalFormatting>
  <conditionalFormatting sqref="G7">
    <cfRule type="expression" dxfId="48" priority="4">
      <formula>DAY(G7)&gt;8</formula>
    </cfRule>
  </conditionalFormatting>
  <conditionalFormatting sqref="G17">
    <cfRule type="expression" dxfId="47" priority="1">
      <formula>DAY(G17)&gt;8</formula>
    </cfRule>
  </conditionalFormatting>
  <conditionalFormatting sqref="G30:G31">
    <cfRule type="expression" dxfId="46" priority="27">
      <formula>AND(DAY(G30)&gt;=1,DAY(G30)&lt;=15)</formula>
    </cfRule>
  </conditionalFormatting>
  <conditionalFormatting sqref="G25:H26">
    <cfRule type="expression" dxfId="45" priority="2">
      <formula>AND(DAY(G25)&gt;=1,DAY(G25)&lt;=15)</formula>
    </cfRule>
  </conditionalFormatting>
  <conditionalFormatting sqref="H30">
    <cfRule type="expression" dxfId="44" priority="48">
      <formula>AND(DAY(H30)&gt;=1,DAY(H30)&lt;=15)</formula>
    </cfRule>
  </conditionalFormatting>
  <conditionalFormatting sqref="J18:K18">
    <cfRule type="expression" dxfId="43" priority="16">
      <formula>DAY(J18)&gt;8</formula>
    </cfRule>
  </conditionalFormatting>
  <conditionalFormatting sqref="K5">
    <cfRule type="expression" dxfId="42" priority="7">
      <formula>DAY(K5)&gt;8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H32 D29:H29 G32:G33 F32 F30 E31:E32 G12 G27:H28" xr:uid="{00000000-0002-0000-0900-000004000000}"/>
    <dataValidation allowBlank="1" showInputMessage="1" prompt="このセルに毎月のメモを入力します" sqref="E33:F33 H33 C30:D30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900-000007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69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O33"/>
  <sheetViews>
    <sheetView showGridLines="0" zoomScale="70" zoomScaleNormal="70" workbookViewId="0">
      <selection activeCell="F5" sqref="F5:F8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1" width="7.453125" style="21" customWidth="1"/>
    <col min="12" max="16384" width="8.90625" style="21"/>
  </cols>
  <sheetData>
    <row r="1" spans="1:15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15" ht="96" customHeight="1" x14ac:dyDescent="0.3">
      <c r="A2" s="1"/>
      <c r="B2" s="789" t="str">
        <f>CalendarYear&amp;"年"&amp;"11月"</f>
        <v>2024年11月</v>
      </c>
      <c r="C2" s="789"/>
      <c r="D2" s="789"/>
      <c r="E2" s="2"/>
      <c r="F2" s="2"/>
      <c r="G2" s="2"/>
      <c r="H2" s="3"/>
      <c r="I2" s="1"/>
    </row>
    <row r="3" spans="1:15" s="22" customFormat="1" ht="24" customHeight="1" x14ac:dyDescent="0.3">
      <c r="A3" s="4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4"/>
    </row>
    <row r="4" spans="1:15" s="23" customFormat="1" ht="24" customHeight="1" x14ac:dyDescent="0.35">
      <c r="A4" s="8"/>
      <c r="B4" s="35">
        <f t="array" ref="B4:H4">DaysAndWeeks+DATE(CalendarYear,11,1)-WEEKDAY(DATE(CalendarYear,11,1),(週の始まり="月曜日")+1)+1</f>
        <v>45592</v>
      </c>
      <c r="C4" s="93">
        <v>45593</v>
      </c>
      <c r="D4" s="93">
        <v>45594</v>
      </c>
      <c r="E4" s="93">
        <v>45595</v>
      </c>
      <c r="F4" s="93">
        <v>45596</v>
      </c>
      <c r="G4" s="93">
        <v>45597</v>
      </c>
      <c r="H4" s="93">
        <v>45598</v>
      </c>
      <c r="I4" s="8"/>
      <c r="N4" s="22"/>
    </row>
    <row r="5" spans="1:15" s="23" customFormat="1" ht="20.100000000000001" customHeight="1" x14ac:dyDescent="0.55000000000000004">
      <c r="A5" s="8"/>
      <c r="B5" s="790"/>
      <c r="C5" s="352"/>
      <c r="D5" s="353"/>
      <c r="E5" s="417" t="s">
        <v>308</v>
      </c>
      <c r="F5" s="421" t="s">
        <v>216</v>
      </c>
      <c r="G5" s="451" t="s">
        <v>255</v>
      </c>
      <c r="H5" s="399" t="s">
        <v>285</v>
      </c>
      <c r="I5" s="8"/>
    </row>
    <row r="6" spans="1:15" s="23" customFormat="1" ht="20.100000000000001" customHeight="1" x14ac:dyDescent="0.55000000000000004">
      <c r="A6" s="8"/>
      <c r="B6" s="790"/>
      <c r="C6" s="354"/>
      <c r="D6" s="355"/>
      <c r="E6" s="418" t="s">
        <v>300</v>
      </c>
      <c r="F6" s="447" t="s">
        <v>331</v>
      </c>
      <c r="G6" s="451" t="s">
        <v>269</v>
      </c>
      <c r="H6" s="446" t="s">
        <v>333</v>
      </c>
      <c r="I6" s="8"/>
      <c r="J6" s="897"/>
      <c r="K6" s="897"/>
      <c r="L6" s="897"/>
      <c r="M6" s="897"/>
      <c r="N6" s="897"/>
      <c r="O6" s="897"/>
    </row>
    <row r="7" spans="1:15" s="23" customFormat="1" ht="20.100000000000001" customHeight="1" x14ac:dyDescent="0.55000000000000004">
      <c r="A7" s="8"/>
      <c r="B7" s="790"/>
      <c r="C7" s="354"/>
      <c r="D7" s="361"/>
      <c r="E7" s="408" t="s">
        <v>291</v>
      </c>
      <c r="F7" s="889" t="s">
        <v>332</v>
      </c>
      <c r="G7" s="448" t="s">
        <v>284</v>
      </c>
      <c r="H7" s="873" t="s">
        <v>339</v>
      </c>
      <c r="I7" s="8"/>
      <c r="J7" s="897"/>
      <c r="K7" s="897"/>
      <c r="L7" s="897"/>
      <c r="M7" s="897"/>
      <c r="N7" s="897"/>
      <c r="O7" s="897"/>
    </row>
    <row r="8" spans="1:15" s="24" customFormat="1" ht="20.100000000000001" customHeight="1" x14ac:dyDescent="0.3">
      <c r="A8" s="10"/>
      <c r="B8" s="36"/>
      <c r="C8" s="357"/>
      <c r="D8" s="362"/>
      <c r="E8" s="407"/>
      <c r="F8" s="890"/>
      <c r="G8" s="449" t="s">
        <v>274</v>
      </c>
      <c r="H8" s="874"/>
      <c r="I8" s="10"/>
      <c r="J8" s="897"/>
      <c r="K8" s="897"/>
      <c r="L8" s="897"/>
      <c r="M8" s="897"/>
      <c r="N8" s="897"/>
      <c r="O8" s="897"/>
    </row>
    <row r="9" spans="1:15" s="23" customFormat="1" ht="24" customHeight="1" x14ac:dyDescent="0.3">
      <c r="A9" s="8"/>
      <c r="B9" s="37">
        <f t="array" ref="B9:H9">DaysAndWeeks+DATE(CalendarYear,11,1)-WEEKDAY(DATE(CalendarYear,11,1),(週の始まり="月曜日")+1)+8</f>
        <v>45599</v>
      </c>
      <c r="C9" s="397">
        <v>45600</v>
      </c>
      <c r="D9" s="385">
        <v>45601</v>
      </c>
      <c r="E9" s="94">
        <v>45602</v>
      </c>
      <c r="F9" s="94">
        <v>45603</v>
      </c>
      <c r="G9" s="94">
        <v>45604</v>
      </c>
      <c r="H9" s="94">
        <v>45605</v>
      </c>
      <c r="I9" s="8"/>
      <c r="J9" s="897"/>
      <c r="K9" s="897"/>
      <c r="L9" s="897"/>
      <c r="M9" s="897"/>
      <c r="N9" s="897"/>
      <c r="O9" s="897"/>
    </row>
    <row r="10" spans="1:15" s="23" customFormat="1" ht="20.100000000000001" customHeight="1" x14ac:dyDescent="0.55000000000000004">
      <c r="A10" s="8"/>
      <c r="B10" s="371"/>
      <c r="C10" s="453" t="s">
        <v>255</v>
      </c>
      <c r="D10" s="400" t="s">
        <v>288</v>
      </c>
      <c r="E10" s="904" t="s">
        <v>340</v>
      </c>
      <c r="F10" s="399" t="s">
        <v>256</v>
      </c>
      <c r="G10" s="452" t="s">
        <v>255</v>
      </c>
      <c r="H10" s="880" t="s">
        <v>299</v>
      </c>
      <c r="I10" s="8"/>
      <c r="J10" s="897"/>
      <c r="K10" s="897"/>
      <c r="L10" s="897"/>
      <c r="M10" s="897"/>
      <c r="N10" s="897"/>
      <c r="O10" s="897"/>
    </row>
    <row r="11" spans="1:15" s="23" customFormat="1" ht="20.100000000000001" customHeight="1" x14ac:dyDescent="0.3">
      <c r="A11" s="8"/>
      <c r="B11" s="371"/>
      <c r="C11" s="454" t="s">
        <v>270</v>
      </c>
      <c r="D11" s="358"/>
      <c r="E11" s="905"/>
      <c r="F11" s="412" t="s">
        <v>257</v>
      </c>
      <c r="G11" s="405" t="s">
        <v>271</v>
      </c>
      <c r="H11" s="880"/>
      <c r="I11" s="8"/>
      <c r="J11" s="897"/>
      <c r="K11" s="897"/>
      <c r="L11" s="897"/>
      <c r="M11" s="897"/>
      <c r="N11" s="897"/>
      <c r="O11" s="897"/>
    </row>
    <row r="12" spans="1:15" s="23" customFormat="1" ht="20.100000000000001" customHeight="1" x14ac:dyDescent="0.3">
      <c r="A12" s="8"/>
      <c r="B12" s="371"/>
      <c r="C12" s="911" t="s">
        <v>266</v>
      </c>
      <c r="D12" s="885" t="s">
        <v>289</v>
      </c>
      <c r="E12" s="697" t="s">
        <v>334</v>
      </c>
      <c r="F12" s="902" t="s">
        <v>302</v>
      </c>
      <c r="G12" s="909" t="s">
        <v>286</v>
      </c>
      <c r="H12" s="900" t="s">
        <v>297</v>
      </c>
      <c r="I12" s="8"/>
      <c r="J12" s="897"/>
      <c r="K12" s="897"/>
      <c r="L12" s="897"/>
      <c r="M12" s="897"/>
      <c r="N12" s="897"/>
      <c r="O12" s="897"/>
    </row>
    <row r="13" spans="1:15" s="24" customFormat="1" ht="20.100000000000001" customHeight="1" x14ac:dyDescent="0.3">
      <c r="A13" s="10"/>
      <c r="B13" s="39"/>
      <c r="C13" s="912"/>
      <c r="D13" s="886"/>
      <c r="E13" s="906"/>
      <c r="F13" s="903"/>
      <c r="G13" s="910"/>
      <c r="H13" s="901"/>
      <c r="I13" s="10"/>
    </row>
    <row r="14" spans="1:15" s="23" customFormat="1" ht="24" customHeight="1" x14ac:dyDescent="0.3">
      <c r="A14" s="8"/>
      <c r="B14" s="391">
        <f t="array" ref="B14:H14">DaysAndWeeks+DATE(CalendarYear,11,1)-WEEKDAY(DATE(CalendarYear,11,1),(週の始まり="月曜日")+1)+15</f>
        <v>45606</v>
      </c>
      <c r="C14" s="390">
        <v>45607</v>
      </c>
      <c r="D14" s="95">
        <v>45608</v>
      </c>
      <c r="E14" s="95">
        <v>45609</v>
      </c>
      <c r="F14" s="95">
        <v>45610</v>
      </c>
      <c r="G14" s="95">
        <v>45611</v>
      </c>
      <c r="H14" s="95">
        <v>45612</v>
      </c>
      <c r="I14" s="8"/>
    </row>
    <row r="15" spans="1:15" s="23" customFormat="1" ht="20.100000000000001" customHeight="1" x14ac:dyDescent="0.55000000000000004">
      <c r="A15" s="8"/>
      <c r="B15" s="899" t="s">
        <v>16</v>
      </c>
      <c r="C15" s="455" t="s">
        <v>254</v>
      </c>
      <c r="D15" s="400" t="s">
        <v>277</v>
      </c>
      <c r="E15" s="413" t="s">
        <v>301</v>
      </c>
      <c r="F15" s="398" t="s">
        <v>292</v>
      </c>
      <c r="G15" s="452" t="s">
        <v>255</v>
      </c>
      <c r="H15" s="880" t="s">
        <v>299</v>
      </c>
      <c r="I15" s="8"/>
    </row>
    <row r="16" spans="1:15" s="23" customFormat="1" ht="20.100000000000001" customHeight="1" x14ac:dyDescent="0.3">
      <c r="A16" s="8"/>
      <c r="B16" s="899"/>
      <c r="C16" s="456" t="s">
        <v>272</v>
      </c>
      <c r="D16" s="450"/>
      <c r="E16" s="414" t="s">
        <v>300</v>
      </c>
      <c r="F16" s="356" t="s">
        <v>293</v>
      </c>
      <c r="G16" s="405" t="s">
        <v>273</v>
      </c>
      <c r="H16" s="880"/>
      <c r="I16" s="8"/>
    </row>
    <row r="17" spans="1:13" s="23" customFormat="1" ht="20.100000000000001" customHeight="1" x14ac:dyDescent="0.3">
      <c r="A17" s="8"/>
      <c r="B17" s="392"/>
      <c r="C17" s="907" t="s">
        <v>342</v>
      </c>
      <c r="D17" s="891" t="s">
        <v>337</v>
      </c>
      <c r="E17" s="883" t="s">
        <v>278</v>
      </c>
      <c r="F17" s="419" t="s">
        <v>303</v>
      </c>
      <c r="G17" s="448" t="s">
        <v>284</v>
      </c>
      <c r="H17" s="409" t="s">
        <v>267</v>
      </c>
      <c r="I17" s="8"/>
    </row>
    <row r="18" spans="1:13" s="24" customFormat="1" ht="20.100000000000001" customHeight="1" x14ac:dyDescent="0.3">
      <c r="A18" s="10"/>
      <c r="B18" s="346"/>
      <c r="C18" s="908"/>
      <c r="D18" s="892"/>
      <c r="E18" s="884"/>
      <c r="F18" s="420" t="s">
        <v>304</v>
      </c>
      <c r="G18" s="449" t="s">
        <v>274</v>
      </c>
      <c r="H18" s="396" t="s">
        <v>305</v>
      </c>
      <c r="I18" s="10"/>
    </row>
    <row r="19" spans="1:13" s="23" customFormat="1" ht="24" customHeight="1" x14ac:dyDescent="0.3">
      <c r="A19" s="8"/>
      <c r="B19" s="37">
        <f t="array" ref="B19:H19">DaysAndWeeks+DATE(CalendarYear,11,1)-WEEKDAY(DATE(CalendarYear,11,1),(週の始まり="月曜日")+1)+22</f>
        <v>45613</v>
      </c>
      <c r="C19" s="94">
        <v>45614</v>
      </c>
      <c r="D19" s="94">
        <v>45615</v>
      </c>
      <c r="E19" s="94">
        <v>45616</v>
      </c>
      <c r="F19" s="94">
        <v>45617</v>
      </c>
      <c r="G19" s="94">
        <v>45618</v>
      </c>
      <c r="H19" s="94">
        <v>45619</v>
      </c>
      <c r="I19" s="8"/>
    </row>
    <row r="20" spans="1:13" s="23" customFormat="1" ht="20.100000000000001" customHeight="1" x14ac:dyDescent="0.55000000000000004">
      <c r="A20" s="8"/>
      <c r="B20" s="38"/>
      <c r="C20" s="405" t="s">
        <v>255</v>
      </c>
      <c r="D20" s="398" t="s">
        <v>277</v>
      </c>
      <c r="E20" s="880" t="s">
        <v>299</v>
      </c>
      <c r="F20" s="398" t="s">
        <v>287</v>
      </c>
      <c r="G20" s="452" t="s">
        <v>255</v>
      </c>
      <c r="H20" s="880" t="s">
        <v>299</v>
      </c>
      <c r="I20" s="8"/>
    </row>
    <row r="21" spans="1:13" s="23" customFormat="1" ht="20.100000000000001" customHeight="1" x14ac:dyDescent="0.3">
      <c r="A21" s="8"/>
      <c r="B21" s="38"/>
      <c r="C21" s="405" t="s">
        <v>271</v>
      </c>
      <c r="D21" s="356"/>
      <c r="E21" s="880"/>
      <c r="F21" s="356" t="s">
        <v>307</v>
      </c>
      <c r="G21" s="405" t="s">
        <v>269</v>
      </c>
      <c r="H21" s="880"/>
      <c r="I21" s="8"/>
    </row>
    <row r="22" spans="1:13" s="23" customFormat="1" ht="20.100000000000001" customHeight="1" x14ac:dyDescent="0.3">
      <c r="A22" s="8"/>
      <c r="B22" s="38"/>
      <c r="C22" s="877" t="s">
        <v>295</v>
      </c>
      <c r="D22" s="401" t="s">
        <v>279</v>
      </c>
      <c r="E22" s="893" t="s">
        <v>341</v>
      </c>
      <c r="F22" s="887" t="s">
        <v>306</v>
      </c>
      <c r="G22" s="406" t="s">
        <v>290</v>
      </c>
      <c r="H22" s="881" t="s">
        <v>335</v>
      </c>
      <c r="I22" s="8"/>
    </row>
    <row r="23" spans="1:13" s="24" customFormat="1" ht="20.100000000000001" customHeight="1" x14ac:dyDescent="0.3">
      <c r="A23" s="10"/>
      <c r="B23" s="39"/>
      <c r="C23" s="878"/>
      <c r="D23" s="402" t="s">
        <v>280</v>
      </c>
      <c r="E23" s="894"/>
      <c r="F23" s="888"/>
      <c r="G23" s="359"/>
      <c r="H23" s="882"/>
      <c r="I23" s="10"/>
    </row>
    <row r="24" spans="1:13" s="23" customFormat="1" ht="24" customHeight="1" x14ac:dyDescent="0.3">
      <c r="A24" s="8"/>
      <c r="B24" s="40">
        <f t="array" ref="B24:H24">DaysAndWeeks+DATE(CalendarYear,11,1)-WEEKDAY(DATE(CalendarYear,11,1),(週の始まり="月曜日")+1)+29</f>
        <v>45620</v>
      </c>
      <c r="C24" s="95">
        <v>45621</v>
      </c>
      <c r="D24" s="95">
        <v>45622</v>
      </c>
      <c r="E24" s="95">
        <v>45623</v>
      </c>
      <c r="F24" s="95">
        <v>45624</v>
      </c>
      <c r="G24" s="95">
        <v>45625</v>
      </c>
      <c r="H24" s="95">
        <v>45626</v>
      </c>
      <c r="I24" s="8"/>
    </row>
    <row r="25" spans="1:13" s="23" customFormat="1" ht="20.100000000000001" customHeight="1" x14ac:dyDescent="0.55000000000000004">
      <c r="A25" s="8"/>
      <c r="B25" s="41"/>
      <c r="C25" s="413" t="s">
        <v>255</v>
      </c>
      <c r="D25" s="405" t="s">
        <v>283</v>
      </c>
      <c r="E25" s="913" t="s">
        <v>282</v>
      </c>
      <c r="F25" s="879" t="s">
        <v>298</v>
      </c>
      <c r="G25" s="410"/>
      <c r="H25" s="875" t="s">
        <v>336</v>
      </c>
      <c r="I25" s="8"/>
    </row>
    <row r="26" spans="1:13" s="23" customFormat="1" ht="20.100000000000001" customHeight="1" x14ac:dyDescent="0.3">
      <c r="A26" s="8"/>
      <c r="B26" s="41"/>
      <c r="C26" s="414" t="s">
        <v>273</v>
      </c>
      <c r="D26" s="359"/>
      <c r="E26" s="914"/>
      <c r="F26" s="879"/>
      <c r="G26" s="411"/>
      <c r="H26" s="876"/>
      <c r="I26" s="8"/>
    </row>
    <row r="27" spans="1:13" s="23" customFormat="1" ht="20.100000000000001" customHeight="1" x14ac:dyDescent="0.3">
      <c r="A27" s="8"/>
      <c r="B27" s="41"/>
      <c r="C27" s="415" t="s">
        <v>296</v>
      </c>
      <c r="D27" s="404" t="s">
        <v>237</v>
      </c>
      <c r="E27" s="885" t="s">
        <v>294</v>
      </c>
      <c r="F27" s="403" t="s">
        <v>281</v>
      </c>
      <c r="G27" s="302"/>
      <c r="H27" s="68"/>
      <c r="I27" s="8"/>
      <c r="M27" s="350"/>
    </row>
    <row r="28" spans="1:13" s="24" customFormat="1" ht="20.100000000000001" customHeight="1" x14ac:dyDescent="0.3">
      <c r="A28" s="10"/>
      <c r="B28" s="36"/>
      <c r="C28" s="416" t="s">
        <v>276</v>
      </c>
      <c r="D28" s="351" t="s">
        <v>238</v>
      </c>
      <c r="E28" s="886"/>
      <c r="F28" s="360" t="s">
        <v>275</v>
      </c>
      <c r="G28" s="334"/>
      <c r="H28" s="65"/>
      <c r="I28" s="10"/>
    </row>
    <row r="29" spans="1:13" s="23" customFormat="1" ht="24" customHeight="1" x14ac:dyDescent="0.3">
      <c r="A29" s="8"/>
      <c r="B29" s="37">
        <f t="array" ref="B29:C29">DaysAndWeeks+DATE(CalendarYear,11,1)-WEEKDAY(DATE(CalendarYear,11,1),(週の始まり="月曜日")+1)+36</f>
        <v>45627</v>
      </c>
      <c r="C29" s="94">
        <v>45628</v>
      </c>
      <c r="D29" s="825" t="s">
        <v>0</v>
      </c>
      <c r="E29" s="825"/>
      <c r="F29" s="825"/>
      <c r="G29" s="825"/>
      <c r="H29" s="898"/>
      <c r="I29" s="8"/>
    </row>
    <row r="30" spans="1:13" s="23" customFormat="1" ht="20.100000000000001" customHeight="1" x14ac:dyDescent="0.3">
      <c r="A30" s="8"/>
      <c r="B30" s="38"/>
      <c r="C30" s="66"/>
      <c r="D30" s="809" t="s">
        <v>124</v>
      </c>
      <c r="E30" s="115"/>
      <c r="F30" s="345"/>
      <c r="G30" s="292" t="s">
        <v>75</v>
      </c>
      <c r="H30" s="895" t="s">
        <v>22</v>
      </c>
      <c r="I30" s="8"/>
    </row>
    <row r="31" spans="1:13" s="23" customFormat="1" ht="20.100000000000001" customHeight="1" x14ac:dyDescent="0.3">
      <c r="A31" s="8"/>
      <c r="B31" s="38"/>
      <c r="C31" s="66"/>
      <c r="D31" s="809"/>
      <c r="E31" s="442"/>
      <c r="F31" s="444"/>
      <c r="G31" s="296" t="s">
        <v>76</v>
      </c>
      <c r="H31" s="896"/>
      <c r="I31" s="8"/>
    </row>
    <row r="32" spans="1:13" s="23" customFormat="1" ht="20.100000000000001" customHeight="1" x14ac:dyDescent="0.3">
      <c r="A32" s="8"/>
      <c r="B32" s="38"/>
      <c r="C32" s="66"/>
      <c r="D32" s="809"/>
      <c r="E32" s="443"/>
      <c r="F32" s="445"/>
      <c r="G32" s="302" t="s">
        <v>250</v>
      </c>
      <c r="H32" s="69"/>
      <c r="I32" s="8"/>
    </row>
    <row r="33" spans="1:9" s="24" customFormat="1" ht="20.100000000000001" customHeight="1" x14ac:dyDescent="0.3">
      <c r="A33" s="10"/>
      <c r="B33" s="39"/>
      <c r="C33" s="67"/>
      <c r="D33" s="810"/>
      <c r="E33" s="344"/>
      <c r="F33" s="103"/>
      <c r="G33" s="370" t="s">
        <v>70</v>
      </c>
      <c r="H33" s="128" t="s">
        <v>338</v>
      </c>
      <c r="I33" s="10"/>
    </row>
  </sheetData>
  <mergeCells count="31">
    <mergeCell ref="D30:D33"/>
    <mergeCell ref="H30:H31"/>
    <mergeCell ref="J6:O12"/>
    <mergeCell ref="B2:D2"/>
    <mergeCell ref="D29:H29"/>
    <mergeCell ref="B5:B7"/>
    <mergeCell ref="B15:B16"/>
    <mergeCell ref="H12:H13"/>
    <mergeCell ref="F12:F13"/>
    <mergeCell ref="E10:E11"/>
    <mergeCell ref="E12:E13"/>
    <mergeCell ref="C17:C18"/>
    <mergeCell ref="G12:G13"/>
    <mergeCell ref="C12:C13"/>
    <mergeCell ref="E25:E26"/>
    <mergeCell ref="E27:E28"/>
    <mergeCell ref="H7:H8"/>
    <mergeCell ref="H25:H26"/>
    <mergeCell ref="C22:C23"/>
    <mergeCell ref="F25:F26"/>
    <mergeCell ref="E20:E21"/>
    <mergeCell ref="H10:H11"/>
    <mergeCell ref="H15:H16"/>
    <mergeCell ref="H20:H21"/>
    <mergeCell ref="H22:H23"/>
    <mergeCell ref="E17:E18"/>
    <mergeCell ref="D12:D13"/>
    <mergeCell ref="F22:F23"/>
    <mergeCell ref="F7:F8"/>
    <mergeCell ref="D17:D18"/>
    <mergeCell ref="E22:E23"/>
  </mergeCells>
  <phoneticPr fontId="33"/>
  <conditionalFormatting sqref="B15">
    <cfRule type="expression" dxfId="41" priority="33">
      <formula>AND(DAY(B15)&gt;=1,DAY(B15)&lt;=15)</formula>
    </cfRule>
  </conditionalFormatting>
  <conditionalFormatting sqref="B5:D5">
    <cfRule type="expression" dxfId="40" priority="25">
      <formula>DAY(B5)&gt;8</formula>
    </cfRule>
  </conditionalFormatting>
  <conditionalFormatting sqref="B4:G4 C6:C7">
    <cfRule type="expression" dxfId="39" priority="35">
      <formula>DAY(B4)&gt;8</formula>
    </cfRule>
  </conditionalFormatting>
  <conditionalFormatting sqref="B24:H24 F25 B25:B26 B27:C27 F27 H27 B29:C32">
    <cfRule type="expression" dxfId="38" priority="36">
      <formula>AND(DAY(B24)&gt;=1,DAY(B24)&lt;=15)</formula>
    </cfRule>
  </conditionalFormatting>
  <conditionalFormatting sqref="C25">
    <cfRule type="expression" dxfId="37" priority="11">
      <formula>DAY(C25)&gt;8</formula>
    </cfRule>
  </conditionalFormatting>
  <conditionalFormatting sqref="D10">
    <cfRule type="expression" dxfId="36" priority="24">
      <formula>DAY(D10)&gt;8</formula>
    </cfRule>
  </conditionalFormatting>
  <conditionalFormatting sqref="D15">
    <cfRule type="expression" dxfId="35" priority="23">
      <formula>DAY(D15)&gt;8</formula>
    </cfRule>
  </conditionalFormatting>
  <conditionalFormatting sqref="D17">
    <cfRule type="expression" dxfId="34" priority="1">
      <formula>DAY(D17)&gt;8</formula>
    </cfRule>
  </conditionalFormatting>
  <conditionalFormatting sqref="D20">
    <cfRule type="expression" dxfId="33" priority="22">
      <formula>DAY(D20)&gt;8</formula>
    </cfRule>
  </conditionalFormatting>
  <conditionalFormatting sqref="D30">
    <cfRule type="expression" dxfId="32" priority="3">
      <formula>DAY(D30)&gt;8</formula>
    </cfRule>
  </conditionalFormatting>
  <conditionalFormatting sqref="E7">
    <cfRule type="expression" dxfId="31" priority="29">
      <formula>DAY(E7)&gt;8</formula>
    </cfRule>
  </conditionalFormatting>
  <conditionalFormatting sqref="F5">
    <cfRule type="expression" dxfId="30" priority="8">
      <formula>DAY(F5)&gt;8</formula>
    </cfRule>
  </conditionalFormatting>
  <conditionalFormatting sqref="F15">
    <cfRule type="expression" dxfId="29" priority="30">
      <formula>DAY(F15)&gt;8</formula>
    </cfRule>
  </conditionalFormatting>
  <conditionalFormatting sqref="F20">
    <cfRule type="expression" dxfId="28" priority="7">
      <formula>DAY(F20)&gt;8</formula>
    </cfRule>
  </conditionalFormatting>
  <conditionalFormatting sqref="F31">
    <cfRule type="expression" dxfId="27" priority="15">
      <formula>AND(DAY(F31)&gt;=1,DAY(F31)&lt;=15)</formula>
    </cfRule>
  </conditionalFormatting>
  <conditionalFormatting sqref="G7">
    <cfRule type="expression" dxfId="26" priority="2">
      <formula>DAY(G7)&gt;8</formula>
    </cfRule>
  </conditionalFormatting>
  <conditionalFormatting sqref="G17">
    <cfRule type="expression" dxfId="25" priority="12">
      <formula>DAY(G17)&gt;8</formula>
    </cfRule>
  </conditionalFormatting>
  <conditionalFormatting sqref="G25:G26">
    <cfRule type="expression" dxfId="24" priority="9">
      <formula>AND(DAY(G25)&gt;=1,DAY(G25)&lt;=15)</formula>
    </cfRule>
  </conditionalFormatting>
  <conditionalFormatting sqref="G30:G31">
    <cfRule type="expression" dxfId="23" priority="4">
      <formula>AND(DAY(G30)&gt;=1,DAY(G30)&lt;=15)</formula>
    </cfRule>
  </conditionalFormatting>
  <conditionalFormatting sqref="H30">
    <cfRule type="expression" dxfId="22" priority="14">
      <formula>AND(DAY(H30)&gt;=1,DAY(H30)&lt;=15)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A00-000004000000}"/>
    <dataValidation allowBlank="1" showInputMessage="1" prompt="このセルに毎月のメモを入力します" sqref="E33:F33 H33 D30" xr:uid="{00000000-0002-0000-0A00-000005000000}"/>
    <dataValidation allowBlank="1" showInputMessage="1" prompt="下のセルに毎月のメモを入力します" sqref="G27:G28 D29:H29 H32 G32:G33 E30:F30 E31:E32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71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33"/>
  <sheetViews>
    <sheetView showGridLines="0" zoomScale="85" zoomScaleNormal="85" workbookViewId="0">
      <selection activeCell="D30" sqref="D30:D33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6384" width="8.90625" style="21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585" t="str">
        <f>CalendarYear&amp;"年"&amp;"12月"</f>
        <v>2024年12月</v>
      </c>
      <c r="C2" s="585"/>
      <c r="D2" s="585"/>
      <c r="E2" s="2"/>
      <c r="F2" s="2"/>
      <c r="G2" s="2"/>
      <c r="H2" s="3"/>
      <c r="I2" s="1"/>
    </row>
    <row r="3" spans="1:9" s="22" customFormat="1" ht="24" customHeight="1" x14ac:dyDescent="0.3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</row>
    <row r="4" spans="1:9" s="23" customFormat="1" ht="24" customHeight="1" x14ac:dyDescent="0.35">
      <c r="A4" s="8"/>
      <c r="B4" s="28">
        <f t="array" ref="B4:H4">DaysAndWeeks+DATE(CalendarYear,12,1)-WEEKDAY(DATE(CalendarYear,12,1),(週の始まり="月曜日")+1)+1</f>
        <v>45627</v>
      </c>
      <c r="C4" s="89">
        <v>45628</v>
      </c>
      <c r="D4" s="89">
        <v>45629</v>
      </c>
      <c r="E4" s="89">
        <v>45630</v>
      </c>
      <c r="F4" s="89">
        <v>45631</v>
      </c>
      <c r="G4" s="89">
        <v>45632</v>
      </c>
      <c r="H4" s="90">
        <v>45633</v>
      </c>
      <c r="I4" s="8"/>
    </row>
    <row r="5" spans="1:9" s="23" customFormat="1" ht="20.100000000000001" customHeight="1" x14ac:dyDescent="0.35">
      <c r="A5" s="8"/>
      <c r="B5" s="599"/>
      <c r="C5" s="25"/>
      <c r="D5" s="25"/>
      <c r="E5" s="25"/>
      <c r="F5" s="129"/>
      <c r="G5" s="423" t="s">
        <v>309</v>
      </c>
      <c r="H5" s="424" t="s">
        <v>285</v>
      </c>
      <c r="I5" s="8"/>
    </row>
    <row r="6" spans="1:9" s="23" customFormat="1" ht="20.100000000000001" customHeight="1" x14ac:dyDescent="0.3">
      <c r="A6" s="8"/>
      <c r="B6" s="599"/>
      <c r="C6" s="57"/>
      <c r="D6" s="57"/>
      <c r="E6" s="57"/>
      <c r="F6" s="82"/>
      <c r="G6" s="425" t="s">
        <v>271</v>
      </c>
      <c r="H6" s="82"/>
      <c r="I6" s="8"/>
    </row>
    <row r="7" spans="1:9" s="23" customFormat="1" ht="20.100000000000001" customHeight="1" x14ac:dyDescent="0.3">
      <c r="A7" s="8"/>
      <c r="B7" s="599"/>
      <c r="C7" s="57"/>
      <c r="D7" s="57"/>
      <c r="E7" s="57"/>
      <c r="F7" s="57"/>
      <c r="G7" s="426" t="s">
        <v>310</v>
      </c>
      <c r="H7" s="107"/>
      <c r="I7" s="8"/>
    </row>
    <row r="8" spans="1:9" s="24" customFormat="1" ht="20.100000000000001" customHeight="1" x14ac:dyDescent="0.3">
      <c r="A8" s="10"/>
      <c r="B8" s="29"/>
      <c r="C8" s="58"/>
      <c r="D8" s="58"/>
      <c r="E8" s="58"/>
      <c r="F8" s="58"/>
      <c r="G8" s="119"/>
      <c r="H8" s="113"/>
      <c r="I8" s="10"/>
    </row>
    <row r="9" spans="1:9" s="23" customFormat="1" ht="24" customHeight="1" x14ac:dyDescent="0.3">
      <c r="A9" s="8"/>
      <c r="B9" s="30">
        <f t="array" ref="B9:H9">DaysAndWeeks+DATE(CalendarYear,12,1)-WEEKDAY(DATE(CalendarYear,12,1),(週の始まり="月曜日")+1)+8</f>
        <v>45634</v>
      </c>
      <c r="C9" s="91">
        <v>45635</v>
      </c>
      <c r="D9" s="91">
        <v>45636</v>
      </c>
      <c r="E9" s="91">
        <v>45637</v>
      </c>
      <c r="F9" s="91">
        <v>45638</v>
      </c>
      <c r="G9" s="91">
        <v>45639</v>
      </c>
      <c r="H9" s="91">
        <v>45640</v>
      </c>
      <c r="I9" s="8"/>
    </row>
    <row r="10" spans="1:9" s="23" customFormat="1" ht="20.100000000000001" customHeight="1" x14ac:dyDescent="0.3">
      <c r="A10" s="8"/>
      <c r="B10" s="138"/>
      <c r="C10" s="427" t="s">
        <v>309</v>
      </c>
      <c r="D10" s="421" t="s">
        <v>311</v>
      </c>
      <c r="E10" s="319" t="s">
        <v>312</v>
      </c>
      <c r="F10" s="421" t="s">
        <v>216</v>
      </c>
      <c r="G10" s="427" t="s">
        <v>309</v>
      </c>
      <c r="H10" s="319" t="s">
        <v>285</v>
      </c>
      <c r="I10" s="8"/>
    </row>
    <row r="11" spans="1:9" s="23" customFormat="1" ht="20.100000000000001" customHeight="1" x14ac:dyDescent="0.3">
      <c r="A11" s="8"/>
      <c r="B11" s="138"/>
      <c r="C11" s="428" t="s">
        <v>269</v>
      </c>
      <c r="D11" s="429"/>
      <c r="E11" s="430"/>
      <c r="F11" s="422" t="s">
        <v>224</v>
      </c>
      <c r="G11" s="428" t="s">
        <v>328</v>
      </c>
      <c r="H11" s="430"/>
      <c r="I11" s="8"/>
    </row>
    <row r="12" spans="1:9" s="23" customFormat="1" ht="20.100000000000001" customHeight="1" x14ac:dyDescent="0.3">
      <c r="A12" s="8"/>
      <c r="B12" s="31"/>
      <c r="C12" s="431"/>
      <c r="D12" s="917"/>
      <c r="E12" s="432" t="s">
        <v>313</v>
      </c>
      <c r="F12" s="815" t="s">
        <v>314</v>
      </c>
      <c r="G12" s="433" t="s">
        <v>315</v>
      </c>
      <c r="H12" s="434" t="s">
        <v>316</v>
      </c>
      <c r="I12" s="8"/>
    </row>
    <row r="13" spans="1:9" s="24" customFormat="1" ht="20.100000000000001" customHeight="1" x14ac:dyDescent="0.3">
      <c r="A13" s="10"/>
      <c r="B13" s="32"/>
      <c r="C13" s="119"/>
      <c r="D13" s="918"/>
      <c r="E13" s="119"/>
      <c r="F13" s="816"/>
      <c r="G13" s="119"/>
      <c r="H13" s="119"/>
      <c r="I13" s="10"/>
    </row>
    <row r="14" spans="1:9" s="23" customFormat="1" ht="24" customHeight="1" x14ac:dyDescent="0.3">
      <c r="A14" s="8"/>
      <c r="B14" s="33">
        <f t="array" ref="B14:H14">DaysAndWeeks+DATE(CalendarYear,12,1)-WEEKDAY(DATE(CalendarYear,12,1),(週の始まり="月曜日")+1)+15</f>
        <v>45641</v>
      </c>
      <c r="C14" s="92">
        <v>45642</v>
      </c>
      <c r="D14" s="92">
        <v>45643</v>
      </c>
      <c r="E14" s="92">
        <v>45644</v>
      </c>
      <c r="F14" s="92">
        <v>45645</v>
      </c>
      <c r="G14" s="92">
        <v>45646</v>
      </c>
      <c r="H14" s="92">
        <v>45647</v>
      </c>
      <c r="I14" s="8"/>
    </row>
    <row r="15" spans="1:9" s="23" customFormat="1" ht="20.100000000000001" customHeight="1" x14ac:dyDescent="0.3">
      <c r="A15" s="8"/>
      <c r="B15" s="139"/>
      <c r="C15" s="427" t="s">
        <v>309</v>
      </c>
      <c r="D15" s="386" t="s">
        <v>311</v>
      </c>
      <c r="E15" s="319" t="s">
        <v>317</v>
      </c>
      <c r="F15" s="435" t="s">
        <v>318</v>
      </c>
      <c r="G15" s="427" t="s">
        <v>309</v>
      </c>
      <c r="H15" s="319" t="s">
        <v>285</v>
      </c>
      <c r="I15" s="8"/>
    </row>
    <row r="16" spans="1:9" s="23" customFormat="1" ht="20.100000000000001" customHeight="1" x14ac:dyDescent="0.3">
      <c r="A16" s="8"/>
      <c r="B16" s="139"/>
      <c r="C16" s="428" t="s">
        <v>271</v>
      </c>
      <c r="D16" s="135"/>
      <c r="E16" s="82"/>
      <c r="F16" s="82"/>
      <c r="G16" s="428" t="s">
        <v>269</v>
      </c>
      <c r="H16" s="430"/>
      <c r="I16" s="8"/>
    </row>
    <row r="17" spans="1:9" s="23" customFormat="1" ht="20.100000000000001" customHeight="1" x14ac:dyDescent="0.35">
      <c r="A17" s="8"/>
      <c r="B17" s="34"/>
      <c r="C17" s="919" t="s">
        <v>330</v>
      </c>
      <c r="D17" s="436" t="s">
        <v>319</v>
      </c>
      <c r="E17" s="127"/>
      <c r="F17" s="61"/>
      <c r="G17" s="319" t="s">
        <v>310</v>
      </c>
      <c r="H17" s="924" t="s">
        <v>329</v>
      </c>
      <c r="I17" s="8"/>
    </row>
    <row r="18" spans="1:9" s="24" customFormat="1" ht="20.100000000000001" customHeight="1" x14ac:dyDescent="0.3">
      <c r="A18" s="10"/>
      <c r="B18" s="29"/>
      <c r="C18" s="920"/>
      <c r="D18" s="131"/>
      <c r="E18" s="119"/>
      <c r="F18" s="58"/>
      <c r="G18" s="119"/>
      <c r="H18" s="925"/>
      <c r="I18" s="10"/>
    </row>
    <row r="19" spans="1:9" s="23" customFormat="1" ht="24" customHeight="1" x14ac:dyDescent="0.3">
      <c r="A19" s="8"/>
      <c r="B19" s="30">
        <f t="array" ref="B19:H19">DaysAndWeeks+DATE(CalendarYear,12,1)-WEEKDAY(DATE(CalendarYear,12,1),(週の始まり="月曜日")+1)+22</f>
        <v>45648</v>
      </c>
      <c r="C19" s="91">
        <v>45649</v>
      </c>
      <c r="D19" s="91">
        <v>45650</v>
      </c>
      <c r="E19" s="91">
        <v>45651</v>
      </c>
      <c r="F19" s="91">
        <v>45652</v>
      </c>
      <c r="G19" s="91">
        <v>45653</v>
      </c>
      <c r="H19" s="91">
        <v>45654</v>
      </c>
      <c r="I19" s="8"/>
    </row>
    <row r="20" spans="1:9" s="23" customFormat="1" ht="20.100000000000001" customHeight="1" x14ac:dyDescent="0.3">
      <c r="A20" s="8"/>
      <c r="B20" s="31"/>
      <c r="C20" s="427" t="s">
        <v>309</v>
      </c>
      <c r="D20" s="319" t="s">
        <v>311</v>
      </c>
      <c r="E20" s="319" t="s">
        <v>312</v>
      </c>
      <c r="F20" s="319" t="s">
        <v>320</v>
      </c>
      <c r="G20" s="427" t="s">
        <v>309</v>
      </c>
      <c r="H20" s="319" t="s">
        <v>285</v>
      </c>
      <c r="I20" s="8"/>
    </row>
    <row r="21" spans="1:9" s="23" customFormat="1" ht="20.100000000000001" customHeight="1" x14ac:dyDescent="0.3">
      <c r="A21" s="8"/>
      <c r="B21" s="31"/>
      <c r="C21" s="428" t="s">
        <v>328</v>
      </c>
      <c r="D21" s="82"/>
      <c r="E21" s="430"/>
      <c r="F21" s="430"/>
      <c r="G21" s="428" t="s">
        <v>271</v>
      </c>
      <c r="H21" s="72" t="s">
        <v>11</v>
      </c>
      <c r="I21" s="8"/>
    </row>
    <row r="22" spans="1:9" s="23" customFormat="1" ht="20.100000000000001" customHeight="1" x14ac:dyDescent="0.3">
      <c r="A22" s="8"/>
      <c r="B22" s="31"/>
      <c r="C22" s="431"/>
      <c r="D22" s="132"/>
      <c r="E22" s="457" t="s">
        <v>343</v>
      </c>
      <c r="F22" s="921" t="s">
        <v>306</v>
      </c>
      <c r="G22" s="141"/>
      <c r="H22" s="124"/>
      <c r="I22" s="8"/>
    </row>
    <row r="23" spans="1:9" s="24" customFormat="1" ht="20.100000000000001" customHeight="1" x14ac:dyDescent="0.3">
      <c r="A23" s="10"/>
      <c r="B23" s="32"/>
      <c r="C23" s="119"/>
      <c r="D23" s="131"/>
      <c r="E23" s="119"/>
      <c r="F23" s="922"/>
      <c r="G23" s="140"/>
      <c r="H23" s="119"/>
      <c r="I23" s="10"/>
    </row>
    <row r="24" spans="1:9" s="23" customFormat="1" ht="24" customHeight="1" x14ac:dyDescent="0.3">
      <c r="A24" s="8"/>
      <c r="B24" s="33">
        <f t="array" ref="B24:H24">DaysAndWeeks+DATE(CalendarYear,12,1)-WEEKDAY(DATE(CalendarYear,12,1),(週の始まり="月曜日")+1)+29</f>
        <v>45655</v>
      </c>
      <c r="C24" s="92">
        <v>45656</v>
      </c>
      <c r="D24" s="92">
        <v>45657</v>
      </c>
      <c r="E24" s="92">
        <v>45658</v>
      </c>
      <c r="F24" s="92">
        <v>45659</v>
      </c>
      <c r="G24" s="92">
        <v>45660</v>
      </c>
      <c r="H24" s="92">
        <v>45661</v>
      </c>
      <c r="I24" s="8"/>
    </row>
    <row r="25" spans="1:9" s="23" customFormat="1" ht="20.100000000000001" customHeight="1" x14ac:dyDescent="0.3">
      <c r="A25" s="8"/>
      <c r="B25" s="139"/>
      <c r="C25" s="437" t="s">
        <v>309</v>
      </c>
      <c r="D25" s="438" t="s">
        <v>321</v>
      </c>
      <c r="E25" s="923" t="s">
        <v>322</v>
      </c>
      <c r="F25" s="133"/>
      <c r="G25" s="133" t="s">
        <v>323</v>
      </c>
      <c r="H25" s="61"/>
      <c r="I25" s="8"/>
    </row>
    <row r="26" spans="1:9" s="23" customFormat="1" ht="20.100000000000001" customHeight="1" x14ac:dyDescent="0.3">
      <c r="A26" s="8"/>
      <c r="B26" s="139"/>
      <c r="C26" s="439" t="s">
        <v>269</v>
      </c>
      <c r="D26" s="440"/>
      <c r="E26" s="923"/>
      <c r="F26" s="61"/>
      <c r="G26" s="61"/>
      <c r="H26" s="61"/>
      <c r="I26" s="8"/>
    </row>
    <row r="27" spans="1:9" s="23" customFormat="1" ht="20.100000000000001" customHeight="1" x14ac:dyDescent="0.35">
      <c r="A27" s="8"/>
      <c r="B27" s="34"/>
      <c r="C27" s="61"/>
      <c r="D27" s="432" t="s">
        <v>324</v>
      </c>
      <c r="E27" s="127"/>
      <c r="F27" s="133"/>
      <c r="G27" s="133" t="s">
        <v>325</v>
      </c>
      <c r="H27" s="61"/>
      <c r="I27" s="8"/>
    </row>
    <row r="28" spans="1:9" s="24" customFormat="1" ht="20.100000000000001" customHeight="1" x14ac:dyDescent="0.3">
      <c r="A28" s="10"/>
      <c r="B28" s="29"/>
      <c r="C28" s="58"/>
      <c r="D28" s="441" t="s">
        <v>326</v>
      </c>
      <c r="E28" s="119"/>
      <c r="F28" s="142"/>
      <c r="G28" s="142" t="s">
        <v>327</v>
      </c>
      <c r="H28" s="61"/>
      <c r="I28" s="10"/>
    </row>
    <row r="29" spans="1:9" s="23" customFormat="1" ht="24" customHeight="1" x14ac:dyDescent="0.3">
      <c r="A29" s="8"/>
      <c r="B29" s="30">
        <f t="array" ref="B29:C29">DaysAndWeeks+DATE(CalendarYear,12,1)-WEEKDAY(DATE(CalendarYear,12,1),(週の始まり="月曜日")+1)+36</f>
        <v>45662</v>
      </c>
      <c r="C29" s="91">
        <v>45663</v>
      </c>
      <c r="D29" s="915" t="s">
        <v>0</v>
      </c>
      <c r="E29" s="915"/>
      <c r="F29" s="915"/>
      <c r="G29" s="915"/>
      <c r="H29" s="916"/>
      <c r="I29" s="8"/>
    </row>
    <row r="30" spans="1:9" s="23" customFormat="1" ht="20.100000000000001" customHeight="1" x14ac:dyDescent="0.3">
      <c r="A30" s="8"/>
      <c r="B30" s="31"/>
      <c r="C30" s="59"/>
      <c r="D30" s="809" t="s">
        <v>124</v>
      </c>
      <c r="E30" s="125" t="s">
        <v>27</v>
      </c>
      <c r="F30" s="122"/>
      <c r="G30" s="114" t="s">
        <v>25</v>
      </c>
      <c r="H30" s="895" t="s">
        <v>22</v>
      </c>
      <c r="I30" s="8"/>
    </row>
    <row r="31" spans="1:9" s="23" customFormat="1" ht="20.100000000000001" customHeight="1" thickBot="1" x14ac:dyDescent="0.35">
      <c r="A31" s="8"/>
      <c r="B31" s="31"/>
      <c r="C31" s="59"/>
      <c r="D31" s="809"/>
      <c r="E31" s="115" t="s">
        <v>23</v>
      </c>
      <c r="F31" s="130" t="s">
        <v>34</v>
      </c>
      <c r="G31" s="115" t="s">
        <v>34</v>
      </c>
      <c r="H31" s="896"/>
      <c r="I31" s="8"/>
    </row>
    <row r="32" spans="1:9" s="23" customFormat="1" ht="20.100000000000001" customHeight="1" thickTop="1" thickBot="1" x14ac:dyDescent="0.35">
      <c r="A32" s="8"/>
      <c r="B32" s="31"/>
      <c r="C32" s="59"/>
      <c r="D32" s="809"/>
      <c r="E32" s="115" t="s">
        <v>24</v>
      </c>
      <c r="F32" s="136"/>
      <c r="G32" s="115" t="s">
        <v>39</v>
      </c>
      <c r="H32" s="69"/>
      <c r="I32" s="8"/>
    </row>
    <row r="33" spans="1:9" s="24" customFormat="1" ht="20.100000000000001" customHeight="1" thickTop="1" x14ac:dyDescent="0.3">
      <c r="A33" s="10"/>
      <c r="B33" s="32"/>
      <c r="C33" s="60"/>
      <c r="D33" s="810"/>
      <c r="E33" s="117" t="s">
        <v>30</v>
      </c>
      <c r="F33" s="103"/>
      <c r="G33" s="116"/>
      <c r="H33" s="128" t="s">
        <v>42</v>
      </c>
      <c r="I33" s="10"/>
    </row>
  </sheetData>
  <mergeCells count="11">
    <mergeCell ref="B2:D2"/>
    <mergeCell ref="D29:H29"/>
    <mergeCell ref="B5:B7"/>
    <mergeCell ref="H30:H31"/>
    <mergeCell ref="D12:D13"/>
    <mergeCell ref="F12:F13"/>
    <mergeCell ref="C17:C18"/>
    <mergeCell ref="F22:F23"/>
    <mergeCell ref="E25:E26"/>
    <mergeCell ref="D30:D33"/>
    <mergeCell ref="H17:H18"/>
  </mergeCells>
  <phoneticPr fontId="33"/>
  <conditionalFormatting sqref="B25:B27">
    <cfRule type="expression" dxfId="21" priority="19">
      <formula>AND(DAY(B25)&gt;=1,DAY(B25)&lt;=15)</formula>
    </cfRule>
  </conditionalFormatting>
  <conditionalFormatting sqref="B4:G4 B5">
    <cfRule type="expression" dxfId="20" priority="35">
      <formula>DAY(B4)&gt;8</formula>
    </cfRule>
  </conditionalFormatting>
  <conditionalFormatting sqref="B24:H24 B29:C32">
    <cfRule type="expression" dxfId="19" priority="36">
      <formula>AND(DAY(B24)&gt;=1,DAY(B24)&lt;=15)</formula>
    </cfRule>
  </conditionalFormatting>
  <conditionalFormatting sqref="C27">
    <cfRule type="expression" dxfId="18" priority="3">
      <formula>AND(DAY(C27)&gt;=1,DAY(C27)&lt;=15)</formula>
    </cfRule>
  </conditionalFormatting>
  <conditionalFormatting sqref="C5:E6 C7:F7">
    <cfRule type="expression" dxfId="17" priority="17">
      <formula>DAY(C5)&gt;8</formula>
    </cfRule>
  </conditionalFormatting>
  <conditionalFormatting sqref="D10">
    <cfRule type="expression" dxfId="16" priority="14">
      <formula>DAY(D10)&gt;8</formula>
    </cfRule>
  </conditionalFormatting>
  <conditionalFormatting sqref="D15">
    <cfRule type="expression" dxfId="15" priority="12">
      <formula>DAY(D15)&gt;8</formula>
    </cfRule>
  </conditionalFormatting>
  <conditionalFormatting sqref="D20">
    <cfRule type="expression" dxfId="14" priority="8">
      <formula>DAY(D20)&gt;8</formula>
    </cfRule>
  </conditionalFormatting>
  <conditionalFormatting sqref="D25">
    <cfRule type="expression" dxfId="13" priority="5">
      <formula>DAY(D25)&gt;8</formula>
    </cfRule>
  </conditionalFormatting>
  <conditionalFormatting sqref="D30">
    <cfRule type="expression" dxfId="12" priority="1">
      <formula>DAY(D30)&gt;8</formula>
    </cfRule>
  </conditionalFormatting>
  <conditionalFormatting sqref="D27:E27">
    <cfRule type="expression" dxfId="11" priority="2">
      <formula>DAY(D27)&gt;8</formula>
    </cfRule>
  </conditionalFormatting>
  <conditionalFormatting sqref="E12">
    <cfRule type="expression" dxfId="10" priority="15">
      <formula>DAY(E12)&gt;8</formula>
    </cfRule>
  </conditionalFormatting>
  <conditionalFormatting sqref="E17">
    <cfRule type="expression" dxfId="9" priority="11">
      <formula>DAY(E17)&gt;8</formula>
    </cfRule>
  </conditionalFormatting>
  <conditionalFormatting sqref="E22">
    <cfRule type="expression" dxfId="8" priority="7">
      <formula>DAY(E22)&gt;8</formula>
    </cfRule>
  </conditionalFormatting>
  <conditionalFormatting sqref="F5">
    <cfRule type="expression" dxfId="7" priority="16">
      <formula>AND(DAY(F5)&gt;=1,DAY(F5)&lt;=15)</formula>
    </cfRule>
  </conditionalFormatting>
  <conditionalFormatting sqref="F10">
    <cfRule type="expression" dxfId="6" priority="13">
      <formula>DAY(F10)&gt;8</formula>
    </cfRule>
  </conditionalFormatting>
  <conditionalFormatting sqref="F20">
    <cfRule type="expression" dxfId="5" priority="9">
      <formula>DAY(F20)&gt;8</formula>
    </cfRule>
  </conditionalFormatting>
  <conditionalFormatting sqref="F31">
    <cfRule type="expression" dxfId="4" priority="22">
      <formula>AND(DAY(F31)&gt;=1,DAY(F31)&lt;=15)</formula>
    </cfRule>
  </conditionalFormatting>
  <conditionalFormatting sqref="F25:H27">
    <cfRule type="expression" dxfId="3" priority="6">
      <formula>AND(DAY(F25)&gt;=1,DAY(F25)&lt;=15)</formula>
    </cfRule>
  </conditionalFormatting>
  <conditionalFormatting sqref="G17">
    <cfRule type="expression" dxfId="2" priority="10">
      <formula>DAY(G17)&gt;8</formula>
    </cfRule>
  </conditionalFormatting>
  <conditionalFormatting sqref="H28">
    <cfRule type="expression" dxfId="1" priority="4">
      <formula>AND(DAY(H28)&gt;=1,DAY(H28)&lt;=15)</formula>
    </cfRule>
  </conditionalFormatting>
  <conditionalFormatting sqref="H30">
    <cfRule type="expression" dxfId="0" priority="21">
      <formula>AND(DAY(H30)&gt;=1,DAY(H30)&lt;=15)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29:H29 G30:G32 F32 E30:E32 H32 F30" xr:uid="{00000000-0002-0000-0B00-000004000000}"/>
    <dataValidation allowBlank="1" showInputMessage="1" prompt="このセルに毎月のメモを入力します" sqref="E33:H33 D30" xr:uid="{5B335A2F-EB9F-4863-A088-264DED030118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B00-000007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71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M33"/>
  <sheetViews>
    <sheetView showGridLines="0" topLeftCell="B16" zoomScale="85" zoomScaleNormal="85" workbookViewId="0">
      <selection activeCell="L14" sqref="L14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6384" width="8.90625" style="21"/>
  </cols>
  <sheetData>
    <row r="1" spans="1:13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13" ht="96" customHeight="1" x14ac:dyDescent="0.3">
      <c r="A2" s="1"/>
      <c r="B2" s="585" t="str">
        <f>CalendarYear&amp;"年"&amp;"2月"</f>
        <v>2024年2月</v>
      </c>
      <c r="C2" s="585"/>
      <c r="D2" s="585"/>
      <c r="E2" s="2"/>
      <c r="F2" s="2"/>
      <c r="G2" s="2"/>
      <c r="H2" s="3"/>
      <c r="I2" s="1"/>
    </row>
    <row r="3" spans="1:13" s="22" customFormat="1" ht="24" customHeight="1" x14ac:dyDescent="0.3">
      <c r="A3" s="4"/>
      <c r="B3" s="5" t="str">
        <f>週の始まり</f>
        <v>日曜日</v>
      </c>
      <c r="C3" s="6" t="str">
        <f t="shared" ref="C3:H3" si="0">TEXT(C4,"aaaa")</f>
        <v>月曜日</v>
      </c>
      <c r="D3" s="6" t="str">
        <f t="shared" si="0"/>
        <v>火曜日</v>
      </c>
      <c r="E3" s="6" t="str">
        <f t="shared" si="0"/>
        <v>水曜日</v>
      </c>
      <c r="F3" s="6" t="str">
        <f t="shared" si="0"/>
        <v>木曜日</v>
      </c>
      <c r="G3" s="6" t="str">
        <f t="shared" si="0"/>
        <v>金曜日</v>
      </c>
      <c r="H3" s="7" t="str">
        <f t="shared" si="0"/>
        <v>土曜日</v>
      </c>
      <c r="I3" s="4"/>
    </row>
    <row r="4" spans="1:13" s="23" customFormat="1" ht="24" customHeight="1" x14ac:dyDescent="0.35">
      <c r="A4" s="8"/>
      <c r="B4" s="28">
        <f t="array" ref="B4:H4">DaysAndWeeks+DATE(CalendarYear,2,1)-WEEKDAY(DATE(CalendarYear,2,1),(週の始まり="月曜日")+1)+1</f>
        <v>45319</v>
      </c>
      <c r="C4" s="170">
        <v>45320</v>
      </c>
      <c r="D4" s="170">
        <v>45321</v>
      </c>
      <c r="E4" s="170">
        <v>45322</v>
      </c>
      <c r="F4" s="170">
        <v>45323</v>
      </c>
      <c r="G4" s="170">
        <v>45324</v>
      </c>
      <c r="H4" s="171">
        <v>45325</v>
      </c>
      <c r="I4" s="8"/>
    </row>
    <row r="5" spans="1:13" s="23" customFormat="1" ht="20.100000000000001" customHeight="1" x14ac:dyDescent="0.35">
      <c r="A5" s="8"/>
      <c r="B5" s="599"/>
      <c r="C5" s="25"/>
      <c r="D5" s="25"/>
      <c r="E5" s="533"/>
      <c r="F5" s="480" t="s">
        <v>350</v>
      </c>
      <c r="G5" s="487" t="s">
        <v>344</v>
      </c>
      <c r="H5" s="563" t="s">
        <v>353</v>
      </c>
      <c r="I5" s="8"/>
    </row>
    <row r="6" spans="1:13" s="23" customFormat="1" ht="20.100000000000001" customHeight="1" x14ac:dyDescent="0.3">
      <c r="A6" s="8"/>
      <c r="B6" s="599"/>
      <c r="C6" s="57"/>
      <c r="D6" s="57"/>
      <c r="E6" s="534"/>
      <c r="F6" s="481" t="s">
        <v>351</v>
      </c>
      <c r="G6" s="487" t="s">
        <v>398</v>
      </c>
      <c r="H6" s="563"/>
      <c r="I6" s="8"/>
    </row>
    <row r="7" spans="1:13" s="23" customFormat="1" ht="20.100000000000001" customHeight="1" x14ac:dyDescent="0.5">
      <c r="A7" s="8"/>
      <c r="B7" s="599"/>
      <c r="C7" s="57"/>
      <c r="D7" s="57"/>
      <c r="E7" s="527"/>
      <c r="F7" s="547" t="s">
        <v>397</v>
      </c>
      <c r="G7" s="488" t="s">
        <v>345</v>
      </c>
      <c r="H7" s="515"/>
      <c r="I7" s="8"/>
    </row>
    <row r="8" spans="1:13" s="24" customFormat="1" ht="20.100000000000001" customHeight="1" x14ac:dyDescent="0.3">
      <c r="A8" s="10"/>
      <c r="B8" s="29"/>
      <c r="C8" s="58"/>
      <c r="D8" s="58"/>
      <c r="E8" s="528"/>
      <c r="F8" s="548" t="s">
        <v>409</v>
      </c>
      <c r="G8" s="491" t="s">
        <v>346</v>
      </c>
      <c r="H8" s="516"/>
      <c r="I8" s="10"/>
    </row>
    <row r="9" spans="1:13" s="23" customFormat="1" ht="24" customHeight="1" thickBot="1" x14ac:dyDescent="0.35">
      <c r="A9" s="8"/>
      <c r="B9" s="30">
        <f t="array" ref="B9:H9">DaysAndWeeks+DATE(CalendarYear,2,1)-WEEKDAY(DATE(CalendarYear,2,1),(週の始まり="月曜日")+1)+8</f>
        <v>45326</v>
      </c>
      <c r="C9" s="172">
        <v>45327</v>
      </c>
      <c r="D9" s="172">
        <v>45328</v>
      </c>
      <c r="E9" s="172">
        <v>45329</v>
      </c>
      <c r="F9" s="172">
        <v>45330</v>
      </c>
      <c r="G9" s="172">
        <v>45331</v>
      </c>
      <c r="H9" s="172">
        <v>45332</v>
      </c>
      <c r="I9" s="8"/>
    </row>
    <row r="10" spans="1:13" s="23" customFormat="1" ht="20.100000000000001" customHeight="1" thickTop="1" x14ac:dyDescent="0.5">
      <c r="A10" s="8"/>
      <c r="B10" s="138"/>
      <c r="C10" s="518" t="s">
        <v>354</v>
      </c>
      <c r="D10" s="476" t="s">
        <v>6</v>
      </c>
      <c r="E10" s="473" t="s">
        <v>349</v>
      </c>
      <c r="F10" s="484" t="s">
        <v>331</v>
      </c>
      <c r="G10" s="487" t="s">
        <v>344</v>
      </c>
      <c r="H10" s="563" t="s">
        <v>382</v>
      </c>
      <c r="I10" s="8"/>
    </row>
    <row r="11" spans="1:13" s="23" customFormat="1" ht="20.100000000000001" customHeight="1" thickBot="1" x14ac:dyDescent="0.35">
      <c r="A11" s="8"/>
      <c r="B11" s="138"/>
      <c r="C11" s="517" t="s">
        <v>399</v>
      </c>
      <c r="D11" s="479" t="s">
        <v>347</v>
      </c>
      <c r="E11" s="474" t="s">
        <v>373</v>
      </c>
      <c r="F11" s="485" t="s">
        <v>370</v>
      </c>
      <c r="G11" s="487" t="s">
        <v>352</v>
      </c>
      <c r="H11" s="565"/>
      <c r="I11" s="8"/>
    </row>
    <row r="12" spans="1:13" s="23" customFormat="1" ht="20.100000000000001" customHeight="1" thickTop="1" x14ac:dyDescent="0.3">
      <c r="A12" s="8"/>
      <c r="B12" s="31"/>
      <c r="C12" s="601" t="s">
        <v>405</v>
      </c>
      <c r="D12" s="558" t="s">
        <v>381</v>
      </c>
      <c r="E12" s="572" t="s">
        <v>386</v>
      </c>
      <c r="F12" s="595" t="s">
        <v>421</v>
      </c>
      <c r="G12" s="568" t="s">
        <v>414</v>
      </c>
      <c r="H12" s="564" t="s">
        <v>400</v>
      </c>
      <c r="I12" s="8"/>
    </row>
    <row r="13" spans="1:13" s="24" customFormat="1" ht="20.100000000000001" customHeight="1" x14ac:dyDescent="0.3">
      <c r="A13" s="10"/>
      <c r="B13" s="32"/>
      <c r="C13" s="602"/>
      <c r="D13" s="559"/>
      <c r="E13" s="573"/>
      <c r="F13" s="596"/>
      <c r="G13" s="569"/>
      <c r="H13" s="603"/>
      <c r="I13" s="10"/>
    </row>
    <row r="14" spans="1:13" s="23" customFormat="1" ht="24" customHeight="1" thickBot="1" x14ac:dyDescent="0.35">
      <c r="A14" s="8"/>
      <c r="B14" s="33">
        <f t="array" ref="B14:H14">DaysAndWeeks+DATE(CalendarYear,2,1)-WEEKDAY(DATE(CalendarYear,2,1),(週の始まり="月曜日")+1)+15</f>
        <v>45333</v>
      </c>
      <c r="C14" s="173">
        <v>45334</v>
      </c>
      <c r="D14" s="173">
        <v>45335</v>
      </c>
      <c r="E14" s="173">
        <v>45336</v>
      </c>
      <c r="F14" s="173">
        <v>45337</v>
      </c>
      <c r="G14" s="173">
        <v>45338</v>
      </c>
      <c r="H14" s="173">
        <v>45339</v>
      </c>
      <c r="I14" s="8"/>
      <c r="J14" s="169"/>
      <c r="K14"/>
    </row>
    <row r="15" spans="1:13" s="23" customFormat="1" ht="20.100000000000001" customHeight="1" thickTop="1" x14ac:dyDescent="0.5">
      <c r="A15" s="8"/>
      <c r="B15" s="139"/>
      <c r="C15" s="542" t="s">
        <v>354</v>
      </c>
      <c r="D15" s="541" t="s">
        <v>6</v>
      </c>
      <c r="E15" s="521" t="s">
        <v>379</v>
      </c>
      <c r="F15" s="488" t="s">
        <v>402</v>
      </c>
      <c r="G15" s="487" t="s">
        <v>344</v>
      </c>
      <c r="H15" s="564" t="s">
        <v>353</v>
      </c>
      <c r="I15" s="8"/>
    </row>
    <row r="16" spans="1:13" s="23" customFormat="1" ht="20.100000000000001" customHeight="1" thickBot="1" x14ac:dyDescent="0.35">
      <c r="A16" s="8"/>
      <c r="B16" s="139"/>
      <c r="C16" s="543" t="s">
        <v>407</v>
      </c>
      <c r="D16" s="539" t="s">
        <v>347</v>
      </c>
      <c r="E16" s="520" t="s">
        <v>347</v>
      </c>
      <c r="F16" s="481" t="s">
        <v>406</v>
      </c>
      <c r="G16" s="487" t="s">
        <v>348</v>
      </c>
      <c r="H16" s="564"/>
      <c r="I16" s="8"/>
      <c r="M16" s="535"/>
    </row>
    <row r="17" spans="1:9" s="23" customFormat="1" ht="20.100000000000001" customHeight="1" thickTop="1" x14ac:dyDescent="0.3">
      <c r="A17" s="8"/>
      <c r="B17" s="540"/>
      <c r="C17" s="604"/>
      <c r="D17" s="577" t="s">
        <v>383</v>
      </c>
      <c r="E17" s="572" t="s">
        <v>393</v>
      </c>
      <c r="F17" s="519" t="s">
        <v>374</v>
      </c>
      <c r="G17" s="488" t="s">
        <v>356</v>
      </c>
      <c r="H17" s="583"/>
      <c r="I17" s="8"/>
    </row>
    <row r="18" spans="1:9" s="24" customFormat="1" ht="20.100000000000001" customHeight="1" x14ac:dyDescent="0.3">
      <c r="A18" s="10"/>
      <c r="B18" s="29"/>
      <c r="C18" s="605"/>
      <c r="D18" s="578"/>
      <c r="E18" s="573"/>
      <c r="F18" s="482" t="s">
        <v>368</v>
      </c>
      <c r="G18" s="489" t="s">
        <v>346</v>
      </c>
      <c r="H18" s="584"/>
      <c r="I18" s="10"/>
    </row>
    <row r="19" spans="1:9" s="23" customFormat="1" ht="24" customHeight="1" x14ac:dyDescent="0.3">
      <c r="A19" s="8"/>
      <c r="B19" s="30">
        <f t="array" ref="B19:H19">DaysAndWeeks+DATE(CalendarYear,2,1)-WEEKDAY(DATE(CalendarYear,2,1),(週の始まり="月曜日")+1)+22</f>
        <v>45340</v>
      </c>
      <c r="C19" s="172">
        <v>45341</v>
      </c>
      <c r="D19" s="172">
        <v>45342</v>
      </c>
      <c r="E19" s="172">
        <v>45343</v>
      </c>
      <c r="F19" s="172">
        <v>45344</v>
      </c>
      <c r="G19" s="172">
        <v>45345</v>
      </c>
      <c r="H19" s="172">
        <v>45346</v>
      </c>
      <c r="I19" s="8"/>
    </row>
    <row r="20" spans="1:9" s="23" customFormat="1" ht="20.100000000000001" customHeight="1" x14ac:dyDescent="0.5">
      <c r="A20" s="8"/>
      <c r="B20" s="31"/>
      <c r="C20" s="496" t="s">
        <v>354</v>
      </c>
      <c r="D20" s="475" t="s">
        <v>6</v>
      </c>
      <c r="E20" s="553" t="s">
        <v>419</v>
      </c>
      <c r="F20" s="589"/>
      <c r="G20" s="487" t="s">
        <v>344</v>
      </c>
      <c r="H20" s="564" t="s">
        <v>353</v>
      </c>
      <c r="I20" s="8"/>
    </row>
    <row r="21" spans="1:9" s="23" customFormat="1" ht="20.100000000000001" customHeight="1" x14ac:dyDescent="0.3">
      <c r="A21" s="8"/>
      <c r="B21" s="31"/>
      <c r="C21" s="497" t="s">
        <v>352</v>
      </c>
      <c r="D21" s="479" t="s">
        <v>347</v>
      </c>
      <c r="E21" s="474" t="s">
        <v>420</v>
      </c>
      <c r="F21" s="589"/>
      <c r="G21" s="487" t="s">
        <v>401</v>
      </c>
      <c r="H21" s="564"/>
      <c r="I21" s="8"/>
    </row>
    <row r="22" spans="1:9" s="23" customFormat="1" ht="20.100000000000001" customHeight="1" x14ac:dyDescent="0.3">
      <c r="A22" s="8"/>
      <c r="B22" s="31"/>
      <c r="C22" s="591"/>
      <c r="D22" s="558" t="s">
        <v>387</v>
      </c>
      <c r="E22" s="572"/>
      <c r="F22" s="574" t="s">
        <v>385</v>
      </c>
      <c r="G22" s="570" t="s">
        <v>415</v>
      </c>
      <c r="H22" s="561" t="s">
        <v>396</v>
      </c>
      <c r="I22" s="8"/>
    </row>
    <row r="23" spans="1:9" s="24" customFormat="1" ht="20.100000000000001" customHeight="1" x14ac:dyDescent="0.3">
      <c r="A23" s="10"/>
      <c r="B23" s="32"/>
      <c r="C23" s="592"/>
      <c r="D23" s="559"/>
      <c r="E23" s="573"/>
      <c r="F23" s="575"/>
      <c r="G23" s="571"/>
      <c r="H23" s="562"/>
      <c r="I23" s="10"/>
    </row>
    <row r="24" spans="1:9" s="23" customFormat="1" ht="24" customHeight="1" thickBot="1" x14ac:dyDescent="0.35">
      <c r="A24" s="8"/>
      <c r="B24" s="33">
        <f t="array" ref="B24:H24">DaysAndWeeks+DATE(CalendarYear,2,1)-WEEKDAY(DATE(CalendarYear,2,1),(週の始まり="月曜日")+1)+29</f>
        <v>45347</v>
      </c>
      <c r="C24" s="173">
        <v>45348</v>
      </c>
      <c r="D24" s="173">
        <v>45349</v>
      </c>
      <c r="E24" s="173">
        <v>45350</v>
      </c>
      <c r="F24" s="173">
        <v>45351</v>
      </c>
      <c r="G24" s="173">
        <v>45352</v>
      </c>
      <c r="H24" s="173">
        <v>45353</v>
      </c>
      <c r="I24" s="8"/>
    </row>
    <row r="25" spans="1:9" s="23" customFormat="1" ht="20.100000000000001" customHeight="1" thickTop="1" x14ac:dyDescent="0.5">
      <c r="A25" s="8"/>
      <c r="B25" s="139"/>
      <c r="C25" s="545" t="s">
        <v>344</v>
      </c>
      <c r="D25" s="606" t="s">
        <v>358</v>
      </c>
      <c r="E25" s="586" t="s">
        <v>418</v>
      </c>
      <c r="F25" s="536" t="s">
        <v>403</v>
      </c>
      <c r="G25" s="61"/>
      <c r="H25" s="61"/>
      <c r="I25" s="8"/>
    </row>
    <row r="26" spans="1:9" s="23" customFormat="1" ht="20.100000000000001" customHeight="1" thickBot="1" x14ac:dyDescent="0.35">
      <c r="A26" s="8"/>
      <c r="B26" s="139"/>
      <c r="C26" s="546" t="s">
        <v>408</v>
      </c>
      <c r="D26" s="606"/>
      <c r="E26" s="587"/>
      <c r="F26" s="61"/>
      <c r="G26" s="61"/>
      <c r="H26" s="61"/>
      <c r="I26" s="8"/>
    </row>
    <row r="27" spans="1:9" s="23" customFormat="1" ht="20.100000000000001" customHeight="1" thickTop="1" x14ac:dyDescent="0.3">
      <c r="A27" s="8"/>
      <c r="B27" s="34"/>
      <c r="C27" s="544" t="s">
        <v>359</v>
      </c>
      <c r="D27" s="580" t="s">
        <v>390</v>
      </c>
      <c r="E27" s="576" t="s">
        <v>389</v>
      </c>
      <c r="F27" s="537" t="s">
        <v>404</v>
      </c>
      <c r="G27" s="61"/>
      <c r="H27" s="61"/>
      <c r="I27" s="8"/>
    </row>
    <row r="28" spans="1:9" s="24" customFormat="1" ht="20.100000000000001" customHeight="1" x14ac:dyDescent="0.3">
      <c r="A28" s="10"/>
      <c r="B28" s="29"/>
      <c r="C28" s="501" t="s">
        <v>360</v>
      </c>
      <c r="D28" s="580"/>
      <c r="E28" s="576"/>
      <c r="F28" s="538" t="s">
        <v>416</v>
      </c>
      <c r="G28" s="58"/>
      <c r="H28" s="58"/>
      <c r="I28" s="10"/>
    </row>
    <row r="29" spans="1:9" s="23" customFormat="1" ht="24" customHeight="1" thickBot="1" x14ac:dyDescent="0.35">
      <c r="A29" s="8"/>
      <c r="B29" s="30">
        <f t="array" ref="B29:C29">DaysAndWeeks+DATE(CalendarYear,2,1)-WEEKDAY(DATE(CalendarYear,2,1),(週の始まり="月曜日")+1)+36</f>
        <v>45354</v>
      </c>
      <c r="C29" s="172">
        <v>45355</v>
      </c>
      <c r="D29" s="597" t="s">
        <v>0</v>
      </c>
      <c r="E29" s="597"/>
      <c r="F29" s="597"/>
      <c r="G29" s="597"/>
      <c r="H29" s="598"/>
      <c r="I29" s="8"/>
    </row>
    <row r="30" spans="1:9" s="23" customFormat="1" ht="20.100000000000001" customHeight="1" thickBot="1" x14ac:dyDescent="0.35">
      <c r="A30" s="8"/>
      <c r="B30" s="31"/>
      <c r="C30" s="59"/>
      <c r="D30" s="523"/>
      <c r="E30" s="514"/>
      <c r="F30" s="523"/>
      <c r="G30" s="458" t="s">
        <v>361</v>
      </c>
      <c r="H30" s="600" t="s">
        <v>22</v>
      </c>
      <c r="I30" s="8"/>
    </row>
    <row r="31" spans="1:9" s="23" customFormat="1" ht="20.100000000000001" customHeight="1" x14ac:dyDescent="0.3">
      <c r="A31" s="8"/>
      <c r="B31" s="31"/>
      <c r="C31" s="59"/>
      <c r="D31" s="551" t="s">
        <v>412</v>
      </c>
      <c r="E31" s="460"/>
      <c r="F31" s="523"/>
      <c r="G31" s="458" t="s">
        <v>362</v>
      </c>
      <c r="H31" s="600"/>
      <c r="I31" s="8"/>
    </row>
    <row r="32" spans="1:9" s="23" customFormat="1" ht="20.100000000000001" customHeight="1" x14ac:dyDescent="0.3">
      <c r="A32" s="8"/>
      <c r="B32" s="31"/>
      <c r="C32" s="59"/>
      <c r="D32" s="552" t="s">
        <v>413</v>
      </c>
      <c r="E32" s="460" t="s">
        <v>365</v>
      </c>
      <c r="F32" s="550" t="s">
        <v>410</v>
      </c>
      <c r="G32" s="458" t="s">
        <v>366</v>
      </c>
      <c r="H32" s="63"/>
      <c r="I32" s="8"/>
    </row>
    <row r="33" spans="1:9" s="24" customFormat="1" ht="20.100000000000001" customHeight="1" x14ac:dyDescent="0.3">
      <c r="A33" s="10"/>
      <c r="B33" s="32"/>
      <c r="C33" s="60"/>
      <c r="D33" s="526"/>
      <c r="E33" s="461"/>
      <c r="F33" s="549" t="s">
        <v>411</v>
      </c>
      <c r="G33" s="459" t="s">
        <v>363</v>
      </c>
      <c r="H33" s="162" t="s">
        <v>64</v>
      </c>
      <c r="I33" s="10"/>
    </row>
  </sheetData>
  <mergeCells count="29">
    <mergeCell ref="D25:D26"/>
    <mergeCell ref="E25:E26"/>
    <mergeCell ref="D27:D28"/>
    <mergeCell ref="E27:E28"/>
    <mergeCell ref="H17:H18"/>
    <mergeCell ref="F20:F21"/>
    <mergeCell ref="H20:H21"/>
    <mergeCell ref="H22:H23"/>
    <mergeCell ref="C22:C23"/>
    <mergeCell ref="D22:D23"/>
    <mergeCell ref="E22:E23"/>
    <mergeCell ref="F22:F23"/>
    <mergeCell ref="G22:G23"/>
    <mergeCell ref="B2:D2"/>
    <mergeCell ref="D29:H29"/>
    <mergeCell ref="B5:B7"/>
    <mergeCell ref="H30:H31"/>
    <mergeCell ref="H5:H6"/>
    <mergeCell ref="H10:H11"/>
    <mergeCell ref="C12:C13"/>
    <mergeCell ref="D12:D13"/>
    <mergeCell ref="E12:E13"/>
    <mergeCell ref="F12:F13"/>
    <mergeCell ref="G12:G13"/>
    <mergeCell ref="H12:H13"/>
    <mergeCell ref="H15:H16"/>
    <mergeCell ref="C17:C18"/>
    <mergeCell ref="D17:D18"/>
    <mergeCell ref="E17:E18"/>
  </mergeCells>
  <phoneticPr fontId="33"/>
  <conditionalFormatting sqref="B4:G4 B5:D5 C6:D7">
    <cfRule type="expression" dxfId="192" priority="22">
      <formula>DAY(B4)&gt;8</formula>
    </cfRule>
  </conditionalFormatting>
  <conditionalFormatting sqref="B24:H24 B25:B27 F25:H27 B29:C32">
    <cfRule type="expression" dxfId="191" priority="23">
      <formula>AND(DAY(B24)&gt;=1,DAY(B24)&lt;=15)</formula>
    </cfRule>
  </conditionalFormatting>
  <conditionalFormatting sqref="C25">
    <cfRule type="expression" dxfId="190" priority="1">
      <formula>DAY(C25)&gt;8</formula>
    </cfRule>
  </conditionalFormatting>
  <conditionalFormatting sqref="C27">
    <cfRule type="expression" dxfId="189" priority="2">
      <formula>AND(DAY(C27)&gt;=1,DAY(C27)&lt;=15)</formula>
    </cfRule>
  </conditionalFormatting>
  <conditionalFormatting sqref="D10">
    <cfRule type="expression" dxfId="188" priority="9">
      <formula>DAY(D10)&gt;8</formula>
    </cfRule>
  </conditionalFormatting>
  <conditionalFormatting sqref="D15">
    <cfRule type="expression" dxfId="187" priority="7">
      <formula>DAY(D15)&gt;8</formula>
    </cfRule>
  </conditionalFormatting>
  <conditionalFormatting sqref="D17">
    <cfRule type="expression" dxfId="186" priority="5">
      <formula>DAY(D17)&gt;8</formula>
    </cfRule>
  </conditionalFormatting>
  <conditionalFormatting sqref="D20">
    <cfRule type="expression" dxfId="185" priority="4">
      <formula>DAY(D20)&gt;8</formula>
    </cfRule>
  </conditionalFormatting>
  <conditionalFormatting sqref="E7 G7">
    <cfRule type="expression" dxfId="184" priority="10">
      <formula>DAY(E7)&gt;8</formula>
    </cfRule>
  </conditionalFormatting>
  <conditionalFormatting sqref="F10">
    <cfRule type="expression" dxfId="183" priority="8">
      <formula>DAY(F10)&gt;8</formula>
    </cfRule>
  </conditionalFormatting>
  <conditionalFormatting sqref="F20">
    <cfRule type="expression" dxfId="182" priority="3">
      <formula>DAY(F20)&gt;8</formula>
    </cfRule>
  </conditionalFormatting>
  <conditionalFormatting sqref="G17">
    <cfRule type="expression" dxfId="181" priority="6">
      <formula>DAY(G17)&gt;8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29:H29 H32 H30 D30:G32" xr:uid="{00000000-0002-0000-0100-000004000000}"/>
    <dataValidation allowBlank="1" showInputMessage="1" prompt="このセルに毎月のメモを入力します" sqref="D33:H33" xr:uid="{89F34A86-B52D-4FCF-9FD0-FF4365FAF489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100-000007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73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33"/>
  <sheetViews>
    <sheetView showGridLines="0" zoomScale="70" zoomScaleNormal="70" workbookViewId="0">
      <selection activeCell="N20" sqref="N20"/>
    </sheetView>
  </sheetViews>
  <sheetFormatPr defaultColWidth="8.90625" defaultRowHeight="15" x14ac:dyDescent="0.3"/>
  <cols>
    <col min="1" max="1" width="1.81640625" style="21" customWidth="1"/>
    <col min="2" max="2" width="12.1796875" style="21" customWidth="1"/>
    <col min="3" max="8" width="24.81640625" style="21" customWidth="1"/>
    <col min="9" max="9" width="1.81640625" style="21" customWidth="1"/>
    <col min="10" max="10" width="8.81640625" style="21" customWidth="1"/>
    <col min="11" max="16384" width="8.90625" style="21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607" t="str">
        <f>CalendarYear&amp;"年"&amp;"3月"</f>
        <v>2024年3月</v>
      </c>
      <c r="C2" s="607"/>
      <c r="D2" s="607"/>
      <c r="E2" s="614"/>
      <c r="F2" s="615"/>
      <c r="G2" s="2"/>
      <c r="H2" s="3"/>
      <c r="I2" s="1"/>
    </row>
    <row r="3" spans="1:9" s="22" customFormat="1" ht="24" customHeight="1" x14ac:dyDescent="0.3">
      <c r="A3" s="4"/>
      <c r="B3" s="12" t="str">
        <f>週の始まり</f>
        <v>日曜日</v>
      </c>
      <c r="C3" s="13" t="str">
        <f t="shared" ref="C3:H3" si="0">TEXT(C4,"aaaa")</f>
        <v>月曜日</v>
      </c>
      <c r="D3" s="13" t="str">
        <f t="shared" si="0"/>
        <v>火曜日</v>
      </c>
      <c r="E3" s="13" t="str">
        <f t="shared" si="0"/>
        <v>水曜日</v>
      </c>
      <c r="F3" s="13" t="str">
        <f t="shared" si="0"/>
        <v>木曜日</v>
      </c>
      <c r="G3" s="13" t="str">
        <f t="shared" si="0"/>
        <v>金曜日</v>
      </c>
      <c r="H3" s="14" t="str">
        <f t="shared" si="0"/>
        <v>土曜日</v>
      </c>
      <c r="I3" s="4"/>
    </row>
    <row r="4" spans="1:9" s="23" customFormat="1" ht="24" customHeight="1" x14ac:dyDescent="0.35">
      <c r="A4" s="8"/>
      <c r="B4" s="49">
        <f t="array" ref="B4:H4">DaysAndWeeks+DATE(CalendarYear,3,1)-WEEKDAY(DATE(CalendarYear,3,1),(週の始まり="月曜日")+1)+1</f>
        <v>45347</v>
      </c>
      <c r="C4" s="183">
        <v>45348</v>
      </c>
      <c r="D4" s="183">
        <v>45349</v>
      </c>
      <c r="E4" s="183">
        <v>45350</v>
      </c>
      <c r="F4" s="183">
        <v>45351</v>
      </c>
      <c r="G4" s="183">
        <v>45352</v>
      </c>
      <c r="H4" s="183">
        <v>45353</v>
      </c>
      <c r="I4" s="8"/>
    </row>
    <row r="5" spans="1:9" s="23" customFormat="1" ht="20.100000000000001" customHeight="1" x14ac:dyDescent="0.35">
      <c r="A5" s="8"/>
      <c r="B5" s="611"/>
      <c r="C5" s="27"/>
      <c r="D5" s="27"/>
      <c r="E5" s="121"/>
      <c r="F5" s="167"/>
      <c r="G5" s="156"/>
      <c r="H5" s="121"/>
      <c r="I5" s="8"/>
    </row>
    <row r="6" spans="1:9" s="23" customFormat="1" ht="20.100000000000001" customHeight="1" x14ac:dyDescent="0.3">
      <c r="A6" s="8"/>
      <c r="B6" s="611"/>
      <c r="C6" s="73"/>
      <c r="D6" s="73"/>
      <c r="E6" s="82"/>
      <c r="F6" s="82"/>
      <c r="G6" s="80"/>
      <c r="H6" s="82"/>
      <c r="I6" s="8"/>
    </row>
    <row r="7" spans="1:9" s="23" customFormat="1" ht="20.100000000000001" customHeight="1" x14ac:dyDescent="0.35">
      <c r="A7" s="8"/>
      <c r="B7" s="611"/>
      <c r="C7" s="73"/>
      <c r="D7" s="73"/>
      <c r="E7" s="527"/>
      <c r="F7" s="189"/>
      <c r="G7" s="188"/>
      <c r="H7" s="189"/>
      <c r="I7" s="8"/>
    </row>
    <row r="8" spans="1:9" s="24" customFormat="1" ht="20.100000000000001" customHeight="1" x14ac:dyDescent="0.3">
      <c r="A8" s="10"/>
      <c r="B8" s="50"/>
      <c r="C8" s="74"/>
      <c r="D8" s="74"/>
      <c r="E8" s="528"/>
      <c r="F8" s="190"/>
      <c r="G8" s="190"/>
      <c r="H8" s="190" t="s">
        <v>394</v>
      </c>
      <c r="I8" s="10"/>
    </row>
    <row r="9" spans="1:9" s="23" customFormat="1" ht="24" customHeight="1" x14ac:dyDescent="0.3">
      <c r="A9" s="8"/>
      <c r="B9" s="51">
        <f t="array" ref="B9:H9">DaysAndWeeks+DATE(CalendarYear,3,1)-WEEKDAY(DATE(CalendarYear,3,1),(週の始まり="月曜日")+1)+8</f>
        <v>45354</v>
      </c>
      <c r="C9" s="184">
        <v>45355</v>
      </c>
      <c r="D9" s="184">
        <v>45356</v>
      </c>
      <c r="E9" s="184">
        <v>45357</v>
      </c>
      <c r="F9" s="184">
        <v>45358</v>
      </c>
      <c r="G9" s="184">
        <v>45359</v>
      </c>
      <c r="H9" s="184">
        <v>45360</v>
      </c>
      <c r="I9" s="8"/>
    </row>
    <row r="10" spans="1:9" s="23" customFormat="1" ht="20.100000000000001" customHeight="1" x14ac:dyDescent="0.35">
      <c r="A10" s="8"/>
      <c r="B10" s="612"/>
      <c r="C10" s="156"/>
      <c r="D10" s="134"/>
      <c r="E10" s="121"/>
      <c r="F10" s="174"/>
      <c r="G10" s="156"/>
      <c r="H10" s="121"/>
      <c r="I10" s="8"/>
    </row>
    <row r="11" spans="1:9" s="23" customFormat="1" ht="20.100000000000001" customHeight="1" x14ac:dyDescent="0.3">
      <c r="A11" s="8"/>
      <c r="B11" s="612"/>
      <c r="C11" s="80"/>
      <c r="D11" s="135"/>
      <c r="E11" s="82"/>
      <c r="F11" s="82"/>
      <c r="G11" s="80"/>
      <c r="H11" s="82"/>
      <c r="I11" s="8"/>
    </row>
    <row r="12" spans="1:9" s="23" customFormat="1" ht="20.100000000000001" customHeight="1" x14ac:dyDescent="0.2">
      <c r="A12" s="8"/>
      <c r="B12" s="612"/>
      <c r="C12" s="531" t="s">
        <v>395</v>
      </c>
      <c r="D12" s="187"/>
      <c r="E12" s="239"/>
      <c r="F12" s="166"/>
      <c r="G12" s="191"/>
      <c r="H12" s="177"/>
      <c r="I12" s="8"/>
    </row>
    <row r="13" spans="1:9" s="24" customFormat="1" ht="20.100000000000001" customHeight="1" x14ac:dyDescent="0.3">
      <c r="A13" s="10"/>
      <c r="B13" s="613"/>
      <c r="C13" s="532" t="s">
        <v>144</v>
      </c>
      <c r="D13" s="131"/>
      <c r="E13" s="155"/>
      <c r="F13" s="209"/>
      <c r="G13" s="195"/>
      <c r="H13" s="178"/>
      <c r="I13" s="10"/>
    </row>
    <row r="14" spans="1:9" s="23" customFormat="1" ht="24" customHeight="1" x14ac:dyDescent="0.3">
      <c r="A14" s="8"/>
      <c r="B14" s="54">
        <f t="array" ref="B14:H14">DaysAndWeeks+DATE(CalendarYear,3,1)-WEEKDAY(DATE(CalendarYear,3,1),(週の始まり="月曜日")+1)+15</f>
        <v>45361</v>
      </c>
      <c r="C14" s="185">
        <v>45362</v>
      </c>
      <c r="D14" s="185">
        <v>45363</v>
      </c>
      <c r="E14" s="199">
        <v>45364</v>
      </c>
      <c r="F14" s="215">
        <v>45365</v>
      </c>
      <c r="G14" s="204">
        <v>45366</v>
      </c>
      <c r="H14" s="185">
        <v>45367</v>
      </c>
      <c r="I14" s="8"/>
    </row>
    <row r="15" spans="1:9" s="23" customFormat="1" ht="20.100000000000001" customHeight="1" x14ac:dyDescent="0.35">
      <c r="A15" s="8"/>
      <c r="B15" s="55"/>
      <c r="C15" s="156"/>
      <c r="D15" s="134"/>
      <c r="E15" s="200"/>
      <c r="F15" s="216"/>
      <c r="G15" s="529"/>
      <c r="H15" s="121"/>
      <c r="I15" s="8"/>
    </row>
    <row r="16" spans="1:9" s="23" customFormat="1" ht="20.100000000000001" customHeight="1" x14ac:dyDescent="0.3">
      <c r="A16" s="8"/>
      <c r="B16" s="55"/>
      <c r="C16" s="80"/>
      <c r="D16" s="135"/>
      <c r="E16" s="201"/>
      <c r="F16" s="217"/>
      <c r="G16" s="206"/>
      <c r="H16" s="82"/>
      <c r="I16" s="8"/>
    </row>
    <row r="17" spans="1:9" s="23" customFormat="1" ht="20.100000000000001" customHeight="1" x14ac:dyDescent="0.3">
      <c r="A17" s="8"/>
      <c r="B17" s="55"/>
      <c r="C17" s="193"/>
      <c r="D17" s="187"/>
      <c r="E17" s="233"/>
      <c r="F17" s="218"/>
      <c r="G17" s="207"/>
      <c r="H17" s="193"/>
      <c r="I17" s="8"/>
    </row>
    <row r="18" spans="1:9" s="24" customFormat="1" ht="20.100000000000001" customHeight="1" x14ac:dyDescent="0.3">
      <c r="A18" s="10"/>
      <c r="B18" s="50"/>
      <c r="C18" s="192"/>
      <c r="D18" s="131"/>
      <c r="E18" s="203"/>
      <c r="F18" s="219"/>
      <c r="G18" s="208"/>
      <c r="H18" s="194"/>
      <c r="I18" s="10"/>
    </row>
    <row r="19" spans="1:9" s="23" customFormat="1" ht="24" customHeight="1" x14ac:dyDescent="0.3">
      <c r="A19" s="8"/>
      <c r="B19" s="51">
        <f t="array" ref="B19:H19">DaysAndWeeks+DATE(CalendarYear,3,1)-WEEKDAY(DATE(CalendarYear,3,1),(週の始まり="月曜日")+1)+22</f>
        <v>45368</v>
      </c>
      <c r="C19" s="184">
        <v>45369</v>
      </c>
      <c r="D19" s="184">
        <v>45370</v>
      </c>
      <c r="E19" s="184">
        <v>45371</v>
      </c>
      <c r="F19" s="210">
        <v>45372</v>
      </c>
      <c r="G19" s="184">
        <v>45373</v>
      </c>
      <c r="H19" s="184">
        <v>45374</v>
      </c>
      <c r="I19" s="8"/>
    </row>
    <row r="20" spans="1:9" s="23" customFormat="1" ht="20.100000000000001" customHeight="1" x14ac:dyDescent="0.35">
      <c r="A20" s="8"/>
      <c r="B20" s="52"/>
      <c r="C20" s="156"/>
      <c r="D20" s="196"/>
      <c r="E20" s="121"/>
      <c r="F20" s="168"/>
      <c r="G20" s="156"/>
      <c r="H20" s="121"/>
      <c r="I20" s="8"/>
    </row>
    <row r="21" spans="1:9" s="23" customFormat="1" ht="20.100000000000001" customHeight="1" x14ac:dyDescent="0.3">
      <c r="A21" s="8"/>
      <c r="B21" s="52"/>
      <c r="C21" s="80"/>
      <c r="D21" s="135"/>
      <c r="E21" s="82"/>
      <c r="F21" s="82"/>
      <c r="G21" s="80"/>
      <c r="H21" s="82"/>
      <c r="I21" s="8"/>
    </row>
    <row r="22" spans="1:9" s="23" customFormat="1" ht="20.100000000000001" customHeight="1" x14ac:dyDescent="0.3">
      <c r="A22" s="8"/>
      <c r="B22" s="52"/>
      <c r="C22" s="166"/>
      <c r="D22" s="186"/>
      <c r="E22" s="239"/>
      <c r="F22" s="225"/>
      <c r="G22" s="211"/>
      <c r="H22" s="72"/>
      <c r="I22" s="8"/>
    </row>
    <row r="23" spans="1:9" s="24" customFormat="1" ht="20.100000000000001" customHeight="1" x14ac:dyDescent="0.3">
      <c r="A23" s="10"/>
      <c r="B23" s="53"/>
      <c r="C23" s="157"/>
      <c r="D23" s="176"/>
      <c r="E23" s="155"/>
      <c r="F23" s="161"/>
      <c r="G23" s="214"/>
      <c r="H23" s="124"/>
      <c r="I23" s="10"/>
    </row>
    <row r="24" spans="1:9" s="23" customFormat="1" ht="24" customHeight="1" x14ac:dyDescent="0.3">
      <c r="A24" s="8"/>
      <c r="B24" s="54">
        <f t="array" ref="B24:H24">DaysAndWeeks+DATE(CalendarYear,3,1)-WEEKDAY(DATE(CalendarYear,3,1),(週の始まり="月曜日")+1)+29</f>
        <v>45375</v>
      </c>
      <c r="C24" s="185">
        <v>45376</v>
      </c>
      <c r="D24" s="185">
        <v>45377</v>
      </c>
      <c r="E24" s="185">
        <v>45378</v>
      </c>
      <c r="F24" s="199">
        <v>45379</v>
      </c>
      <c r="G24" s="215">
        <v>45380</v>
      </c>
      <c r="H24" s="204">
        <v>45381</v>
      </c>
      <c r="I24" s="8"/>
    </row>
    <row r="25" spans="1:9" s="23" customFormat="1" ht="20.100000000000001" customHeight="1" x14ac:dyDescent="0.35">
      <c r="A25" s="8"/>
      <c r="B25" s="55"/>
      <c r="C25" s="156"/>
      <c r="D25" s="134"/>
      <c r="E25" s="121"/>
      <c r="F25" s="181"/>
      <c r="G25" s="530"/>
      <c r="H25" s="198"/>
      <c r="I25" s="8"/>
    </row>
    <row r="26" spans="1:9" s="23" customFormat="1" ht="20.100000000000001" customHeight="1" x14ac:dyDescent="0.3">
      <c r="A26" s="8"/>
      <c r="B26" s="55"/>
      <c r="C26" s="80"/>
      <c r="D26" s="135"/>
      <c r="E26" s="82"/>
      <c r="F26" s="182"/>
      <c r="G26" s="221"/>
      <c r="H26" s="198"/>
      <c r="I26" s="8"/>
    </row>
    <row r="27" spans="1:9" s="23" customFormat="1" ht="20.100000000000001" customHeight="1" x14ac:dyDescent="0.3">
      <c r="A27" s="8"/>
      <c r="B27" s="55"/>
      <c r="C27" s="193"/>
      <c r="D27" s="77"/>
      <c r="E27" s="179"/>
      <c r="F27" s="212"/>
      <c r="G27" s="216"/>
      <c r="H27" s="227"/>
      <c r="I27" s="8"/>
    </row>
    <row r="28" spans="1:9" s="24" customFormat="1" ht="20.100000000000001" customHeight="1" x14ac:dyDescent="0.3">
      <c r="A28" s="10"/>
      <c r="B28" s="50"/>
      <c r="C28" s="192"/>
      <c r="D28" s="131"/>
      <c r="E28" s="180"/>
      <c r="F28" s="213"/>
      <c r="G28" s="119"/>
      <c r="H28" s="228"/>
      <c r="I28" s="10"/>
    </row>
    <row r="29" spans="1:9" s="23" customFormat="1" ht="24" customHeight="1" x14ac:dyDescent="0.3">
      <c r="A29" s="8"/>
      <c r="B29" s="51">
        <f t="array" ref="B29:C29">DaysAndWeeks+DATE(CalendarYear,3,1)-WEEKDAY(DATE(CalendarYear,3,1),(週の始まり="月曜日")+1)+36</f>
        <v>45382</v>
      </c>
      <c r="C29" s="184">
        <v>45383</v>
      </c>
      <c r="D29" s="608" t="s">
        <v>68</v>
      </c>
      <c r="E29" s="608"/>
      <c r="F29" s="608"/>
      <c r="G29" s="609"/>
      <c r="H29" s="610"/>
      <c r="I29" s="8"/>
    </row>
    <row r="30" spans="1:9" s="23" customFormat="1" ht="20.100000000000001" customHeight="1" x14ac:dyDescent="0.3">
      <c r="A30" s="8"/>
      <c r="B30" s="52"/>
      <c r="C30" s="75"/>
      <c r="D30" s="523"/>
      <c r="E30" s="522"/>
      <c r="F30" s="523"/>
      <c r="G30" s="524"/>
      <c r="H30" s="600" t="s">
        <v>22</v>
      </c>
      <c r="I30" s="8"/>
    </row>
    <row r="31" spans="1:9" s="23" customFormat="1" ht="20.100000000000001" customHeight="1" thickBot="1" x14ac:dyDescent="0.35">
      <c r="A31" s="8"/>
      <c r="B31" s="52"/>
      <c r="C31" s="75"/>
      <c r="D31" s="523"/>
      <c r="E31" s="522"/>
      <c r="F31" s="523"/>
      <c r="G31" s="524"/>
      <c r="H31" s="600"/>
      <c r="I31" s="8"/>
    </row>
    <row r="32" spans="1:9" s="23" customFormat="1" ht="20.100000000000001" customHeight="1" thickTop="1" thickBot="1" x14ac:dyDescent="0.35">
      <c r="A32" s="8"/>
      <c r="B32" s="52"/>
      <c r="C32" s="75"/>
      <c r="D32" s="523"/>
      <c r="E32" s="522"/>
      <c r="F32" s="147"/>
      <c r="G32" s="524"/>
      <c r="H32" s="63"/>
      <c r="I32" s="8"/>
    </row>
    <row r="33" spans="1:9" s="24" customFormat="1" ht="20.100000000000001" customHeight="1" thickTop="1" x14ac:dyDescent="0.3">
      <c r="A33" s="10"/>
      <c r="B33" s="53"/>
      <c r="C33" s="76"/>
      <c r="D33" s="526"/>
      <c r="E33" s="525"/>
      <c r="F33" s="526"/>
      <c r="G33" s="526"/>
      <c r="H33" s="162" t="s">
        <v>69</v>
      </c>
      <c r="I33" s="10"/>
    </row>
  </sheetData>
  <mergeCells count="6">
    <mergeCell ref="B2:D2"/>
    <mergeCell ref="D29:H29"/>
    <mergeCell ref="B5:B7"/>
    <mergeCell ref="B10:B13"/>
    <mergeCell ref="H30:H31"/>
    <mergeCell ref="E2:F2"/>
  </mergeCells>
  <phoneticPr fontId="33"/>
  <conditionalFormatting sqref="B4:G4 B5:D5 C6:D7">
    <cfRule type="expression" dxfId="180" priority="15">
      <formula>DAY(B4)&gt;8</formula>
    </cfRule>
  </conditionalFormatting>
  <conditionalFormatting sqref="B24:H24 B25:B26 H25:H27 B27:F27 B29:C32">
    <cfRule type="expression" dxfId="179" priority="16">
      <formula>AND(DAY(B24)&gt;=1,DAY(B24)&lt;=15)</formula>
    </cfRule>
  </conditionalFormatting>
  <conditionalFormatting sqref="D10">
    <cfRule type="expression" dxfId="178" priority="13">
      <formula>DAY(D10)&gt;8</formula>
    </cfRule>
  </conditionalFormatting>
  <conditionalFormatting sqref="D15">
    <cfRule type="expression" dxfId="177" priority="12">
      <formula>DAY(D15)&gt;8</formula>
    </cfRule>
  </conditionalFormatting>
  <conditionalFormatting sqref="D20">
    <cfRule type="expression" dxfId="176" priority="11">
      <formula>DAY(D20)&gt;8</formula>
    </cfRule>
  </conditionalFormatting>
  <conditionalFormatting sqref="D25">
    <cfRule type="expression" dxfId="175" priority="10">
      <formula>DAY(D25)&gt;8</formula>
    </cfRule>
  </conditionalFormatting>
  <conditionalFormatting sqref="E17">
    <cfRule type="expression" dxfId="174" priority="3">
      <formula>DAY(E17)&gt;8</formula>
    </cfRule>
  </conditionalFormatting>
  <conditionalFormatting sqref="E7:H7">
    <cfRule type="expression" dxfId="173" priority="14">
      <formula>DAY(E7)&gt;8</formula>
    </cfRule>
  </conditionalFormatting>
  <conditionalFormatting sqref="F5">
    <cfRule type="expression" dxfId="172" priority="9">
      <formula>AND(DAY(F5)&gt;=1,DAY(F5)&lt;=15)</formula>
    </cfRule>
  </conditionalFormatting>
  <conditionalFormatting sqref="F10">
    <cfRule type="expression" dxfId="171" priority="8">
      <formula>AND(DAY(F10)&gt;=1,DAY(F10)&lt;=15)</formula>
    </cfRule>
  </conditionalFormatting>
  <conditionalFormatting sqref="F20">
    <cfRule type="expression" dxfId="170" priority="6">
      <formula>AND(DAY(F20)&gt;=1,DAY(F20)&lt;=15)</formula>
    </cfRule>
  </conditionalFormatting>
  <conditionalFormatting sqref="F25:F26">
    <cfRule type="expression" dxfId="169" priority="1">
      <formula>AND(DAY(F25)&gt;=1,DAY(F25)&lt;=15)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200-000004000000}"/>
    <dataValidation allowBlank="1" showInputMessage="1" prompt="このセルに毎月のメモを入力します" sqref="D33:H33" xr:uid="{1F9E8739-8E38-4FA7-A132-B73EA11BE066}"/>
    <dataValidation allowBlank="1" showInputMessage="1" prompt="下のセルに毎月のメモを入力します" sqref="D29:H29 D30:G32 H30 H32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71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37"/>
  <sheetViews>
    <sheetView showGridLines="0" topLeftCell="A7" zoomScale="85" zoomScaleNormal="85" workbookViewId="0">
      <selection activeCell="E17" sqref="E17:E18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6384" width="8.90625" style="21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607" t="str">
        <f>CalendarYear&amp;"年"&amp;"4月"</f>
        <v>2024年4月</v>
      </c>
      <c r="C2" s="607"/>
      <c r="D2" s="607"/>
      <c r="E2" s="2"/>
      <c r="F2" s="2"/>
      <c r="G2" s="2"/>
      <c r="H2" s="3"/>
      <c r="I2" s="1"/>
    </row>
    <row r="3" spans="1:9" s="22" customFormat="1" ht="24" customHeight="1" x14ac:dyDescent="0.3">
      <c r="A3" s="4"/>
      <c r="B3" s="12" t="str">
        <f>週の始まり</f>
        <v>日曜日</v>
      </c>
      <c r="C3" s="13" t="str">
        <f t="shared" ref="C3:H3" si="0">TEXT(C4,"aaaa")</f>
        <v>月曜日</v>
      </c>
      <c r="D3" s="13" t="str">
        <f t="shared" si="0"/>
        <v>火曜日</v>
      </c>
      <c r="E3" s="13" t="str">
        <f t="shared" si="0"/>
        <v>水曜日</v>
      </c>
      <c r="F3" s="13" t="str">
        <f t="shared" si="0"/>
        <v>木曜日</v>
      </c>
      <c r="G3" s="13" t="str">
        <f t="shared" si="0"/>
        <v>金曜日</v>
      </c>
      <c r="H3" s="14" t="str">
        <f t="shared" si="0"/>
        <v>土曜日</v>
      </c>
      <c r="I3" s="4"/>
    </row>
    <row r="4" spans="1:9" s="23" customFormat="1" ht="24" customHeight="1" x14ac:dyDescent="0.35">
      <c r="A4" s="8"/>
      <c r="B4" s="49">
        <f t="array" ref="B4:H4">DaysAndWeeks+DATE(CalendarYear,4,1)-WEEKDAY(DATE(CalendarYear,4,1),(週の始まり="月曜日")+1)+1</f>
        <v>45382</v>
      </c>
      <c r="C4" s="99">
        <v>45383</v>
      </c>
      <c r="D4" s="99">
        <v>45384</v>
      </c>
      <c r="E4" s="99">
        <v>45385</v>
      </c>
      <c r="F4" s="99">
        <v>45386</v>
      </c>
      <c r="G4" s="99">
        <v>45387</v>
      </c>
      <c r="H4" s="99">
        <v>45388</v>
      </c>
      <c r="I4" s="8"/>
    </row>
    <row r="5" spans="1:9" s="23" customFormat="1" ht="20.100000000000001" customHeight="1" x14ac:dyDescent="0.35">
      <c r="A5" s="8"/>
      <c r="B5" s="611"/>
      <c r="C5" s="27"/>
      <c r="D5" s="27"/>
      <c r="E5" s="27"/>
      <c r="F5" s="167"/>
      <c r="G5" s="27"/>
      <c r="H5" s="121" t="s">
        <v>12</v>
      </c>
      <c r="I5" s="8"/>
    </row>
    <row r="6" spans="1:9" s="23" customFormat="1" ht="20.100000000000001" customHeight="1" x14ac:dyDescent="0.3">
      <c r="A6" s="8"/>
      <c r="B6" s="611"/>
      <c r="C6" s="73"/>
      <c r="D6" s="73"/>
      <c r="E6" s="73"/>
      <c r="F6" s="82"/>
      <c r="G6" s="73"/>
      <c r="H6" s="82" t="s">
        <v>28</v>
      </c>
      <c r="I6" s="8"/>
    </row>
    <row r="7" spans="1:9" s="23" customFormat="1" ht="20.100000000000001" customHeight="1" x14ac:dyDescent="0.35">
      <c r="A7" s="8"/>
      <c r="B7" s="611"/>
      <c r="C7" s="73"/>
      <c r="D7" s="73"/>
      <c r="E7" s="232" t="s">
        <v>80</v>
      </c>
      <c r="F7" s="163"/>
      <c r="G7" s="73"/>
      <c r="H7" s="186" t="s">
        <v>55</v>
      </c>
      <c r="I7" s="8"/>
    </row>
    <row r="8" spans="1:9" s="24" customFormat="1" ht="20.100000000000001" customHeight="1" x14ac:dyDescent="0.3">
      <c r="A8" s="10"/>
      <c r="B8" s="50"/>
      <c r="C8" s="74"/>
      <c r="D8" s="74"/>
      <c r="E8" s="194" t="s">
        <v>81</v>
      </c>
      <c r="F8" s="160"/>
      <c r="G8" s="74"/>
      <c r="H8" s="176" t="s">
        <v>41</v>
      </c>
      <c r="I8" s="10"/>
    </row>
    <row r="9" spans="1:9" s="23" customFormat="1" ht="24" customHeight="1" x14ac:dyDescent="0.3">
      <c r="A9" s="8"/>
      <c r="B9" s="51">
        <f t="array" ref="B9:H9">DaysAndWeeks+DATE(CalendarYear,4,1)-WEEKDAY(DATE(CalendarYear,4,1),(週の始まり="月曜日")+1)+8</f>
        <v>45389</v>
      </c>
      <c r="C9" s="100">
        <v>45390</v>
      </c>
      <c r="D9" s="100">
        <v>45391</v>
      </c>
      <c r="E9" s="100">
        <v>45392</v>
      </c>
      <c r="F9" s="100">
        <v>45393</v>
      </c>
      <c r="G9" s="100">
        <v>45394</v>
      </c>
      <c r="H9" s="100">
        <v>45395</v>
      </c>
      <c r="I9" s="8"/>
    </row>
    <row r="10" spans="1:9" s="23" customFormat="1" ht="20.100000000000001" customHeight="1" x14ac:dyDescent="0.35">
      <c r="A10" s="8"/>
      <c r="B10" s="52"/>
      <c r="C10" s="152" t="s">
        <v>7</v>
      </c>
      <c r="D10" s="134" t="s">
        <v>6</v>
      </c>
      <c r="E10" s="121" t="s">
        <v>12</v>
      </c>
      <c r="F10" s="167" t="s">
        <v>54</v>
      </c>
      <c r="G10" s="205" t="s">
        <v>7</v>
      </c>
      <c r="H10" s="121" t="s">
        <v>12</v>
      </c>
      <c r="I10" s="8"/>
    </row>
    <row r="11" spans="1:9" s="23" customFormat="1" ht="20.100000000000001" customHeight="1" x14ac:dyDescent="0.3">
      <c r="A11" s="8"/>
      <c r="B11" s="52"/>
      <c r="C11" s="80" t="s">
        <v>8</v>
      </c>
      <c r="D11" s="135" t="s">
        <v>28</v>
      </c>
      <c r="E11" s="82" t="s">
        <v>28</v>
      </c>
      <c r="F11" s="82" t="s">
        <v>18</v>
      </c>
      <c r="G11" s="206" t="s">
        <v>13</v>
      </c>
      <c r="H11" s="82" t="s">
        <v>28</v>
      </c>
      <c r="I11" s="8"/>
    </row>
    <row r="12" spans="1:9" s="23" customFormat="1" ht="20.100000000000001" customHeight="1" x14ac:dyDescent="0.35">
      <c r="A12" s="8"/>
      <c r="B12" s="52"/>
      <c r="C12" s="224"/>
      <c r="D12" s="163" t="s">
        <v>74</v>
      </c>
      <c r="E12" s="165" t="s">
        <v>9</v>
      </c>
      <c r="F12" s="224" t="s">
        <v>72</v>
      </c>
      <c r="G12" s="186" t="s">
        <v>55</v>
      </c>
      <c r="H12" s="158" t="s">
        <v>56</v>
      </c>
      <c r="I12" s="8"/>
    </row>
    <row r="13" spans="1:9" s="24" customFormat="1" ht="20.100000000000001" customHeight="1" x14ac:dyDescent="0.3">
      <c r="A13" s="10"/>
      <c r="B13" s="53"/>
      <c r="C13" s="76"/>
      <c r="D13" s="131" t="s">
        <v>85</v>
      </c>
      <c r="E13" s="119" t="s">
        <v>10</v>
      </c>
      <c r="F13" s="203"/>
      <c r="G13" s="176" t="s">
        <v>41</v>
      </c>
      <c r="H13" s="159" t="s">
        <v>20</v>
      </c>
      <c r="I13" s="10"/>
    </row>
    <row r="14" spans="1:9" s="23" customFormat="1" ht="24" customHeight="1" thickBot="1" x14ac:dyDescent="0.35">
      <c r="A14" s="8"/>
      <c r="B14" s="54">
        <f t="array" ref="B14:H14">DaysAndWeeks+DATE(CalendarYear,4,1)-WEEKDAY(DATE(CalendarYear,4,1),(週の始まり="月曜日")+1)+15</f>
        <v>45396</v>
      </c>
      <c r="C14" s="101">
        <v>45397</v>
      </c>
      <c r="D14" s="101">
        <v>45398</v>
      </c>
      <c r="E14" s="101">
        <v>45399</v>
      </c>
      <c r="F14" s="101">
        <v>45400</v>
      </c>
      <c r="G14" s="101">
        <v>45401</v>
      </c>
      <c r="H14" s="101">
        <v>45402</v>
      </c>
      <c r="I14" s="8"/>
    </row>
    <row r="15" spans="1:9" s="23" customFormat="1" ht="20.100000000000001" customHeight="1" thickTop="1" x14ac:dyDescent="0.35">
      <c r="A15" s="8"/>
      <c r="B15" s="197"/>
      <c r="C15" s="222" t="s">
        <v>38</v>
      </c>
      <c r="D15" s="134" t="s">
        <v>6</v>
      </c>
      <c r="E15" s="121" t="s">
        <v>12</v>
      </c>
      <c r="F15" s="174" t="s">
        <v>37</v>
      </c>
      <c r="G15" s="156"/>
      <c r="H15" s="121" t="s">
        <v>12</v>
      </c>
      <c r="I15" s="8"/>
    </row>
    <row r="16" spans="1:9" s="23" customFormat="1" ht="20.100000000000001" customHeight="1" thickBot="1" x14ac:dyDescent="0.35">
      <c r="A16" s="8"/>
      <c r="B16" s="197"/>
      <c r="C16" s="137" t="s">
        <v>109</v>
      </c>
      <c r="D16" s="135" t="s">
        <v>28</v>
      </c>
      <c r="E16" s="82" t="s">
        <v>28</v>
      </c>
      <c r="F16" s="82" t="s">
        <v>36</v>
      </c>
      <c r="G16" s="80"/>
      <c r="H16" s="82" t="s">
        <v>28</v>
      </c>
      <c r="I16" s="8"/>
    </row>
    <row r="17" spans="1:9" s="23" customFormat="1" ht="20.100000000000001" customHeight="1" thickTop="1" x14ac:dyDescent="0.3">
      <c r="A17" s="8"/>
      <c r="B17" s="55"/>
      <c r="C17" s="193"/>
      <c r="D17" s="193" t="s">
        <v>63</v>
      </c>
      <c r="E17" s="166" t="s">
        <v>58</v>
      </c>
      <c r="F17" s="153" t="s">
        <v>82</v>
      </c>
      <c r="G17" s="154" t="s">
        <v>35</v>
      </c>
      <c r="H17" s="177" t="s">
        <v>60</v>
      </c>
      <c r="I17" s="8"/>
    </row>
    <row r="18" spans="1:9" s="24" customFormat="1" ht="20.100000000000001" customHeight="1" x14ac:dyDescent="0.3">
      <c r="A18" s="10"/>
      <c r="B18" s="50"/>
      <c r="C18" s="192"/>
      <c r="D18" s="192" t="s">
        <v>26</v>
      </c>
      <c r="E18" s="157" t="s">
        <v>26</v>
      </c>
      <c r="F18" s="131"/>
      <c r="G18" s="155" t="s">
        <v>10</v>
      </c>
      <c r="H18" s="178" t="s">
        <v>61</v>
      </c>
      <c r="I18" s="10"/>
    </row>
    <row r="19" spans="1:9" s="23" customFormat="1" ht="24" customHeight="1" x14ac:dyDescent="0.3">
      <c r="A19" s="8"/>
      <c r="B19" s="51">
        <f t="array" ref="B19:H19">DaysAndWeeks+DATE(CalendarYear,4,1)-WEEKDAY(DATE(CalendarYear,4,1),(週の始まり="月曜日")+1)+22</f>
        <v>45403</v>
      </c>
      <c r="C19" s="100">
        <v>45404</v>
      </c>
      <c r="D19" s="100">
        <v>45405</v>
      </c>
      <c r="E19" s="100">
        <v>45406</v>
      </c>
      <c r="F19" s="100">
        <v>45407</v>
      </c>
      <c r="G19" s="100">
        <v>45408</v>
      </c>
      <c r="H19" s="100">
        <v>45409</v>
      </c>
      <c r="I19" s="8"/>
    </row>
    <row r="20" spans="1:9" s="23" customFormat="1" ht="20.100000000000001" customHeight="1" x14ac:dyDescent="0.35">
      <c r="A20" s="8"/>
      <c r="B20" s="52"/>
      <c r="C20" s="205" t="s">
        <v>7</v>
      </c>
      <c r="D20" s="134" t="s">
        <v>6</v>
      </c>
      <c r="E20" s="200" t="s">
        <v>12</v>
      </c>
      <c r="F20" s="168" t="s">
        <v>19</v>
      </c>
      <c r="G20" s="220" t="s">
        <v>7</v>
      </c>
      <c r="H20" s="121" t="s">
        <v>12</v>
      </c>
      <c r="I20" s="8"/>
    </row>
    <row r="21" spans="1:9" s="23" customFormat="1" ht="20.100000000000001" customHeight="1" x14ac:dyDescent="0.3">
      <c r="A21" s="8"/>
      <c r="B21" s="52"/>
      <c r="C21" s="206" t="s">
        <v>13</v>
      </c>
      <c r="D21" s="135" t="s">
        <v>28</v>
      </c>
      <c r="E21" s="201" t="s">
        <v>28</v>
      </c>
      <c r="F21" s="82" t="s">
        <v>33</v>
      </c>
      <c r="G21" s="221" t="s">
        <v>53</v>
      </c>
      <c r="H21" s="82" t="s">
        <v>28</v>
      </c>
      <c r="I21" s="8"/>
    </row>
    <row r="22" spans="1:9" s="23" customFormat="1" ht="20.100000000000001" customHeight="1" x14ac:dyDescent="0.35">
      <c r="A22" s="8"/>
      <c r="B22" s="52"/>
      <c r="C22" s="158" t="s">
        <v>44</v>
      </c>
      <c r="D22" s="202" t="s">
        <v>45</v>
      </c>
      <c r="E22" s="233"/>
      <c r="F22" s="191"/>
      <c r="G22" s="120" t="s">
        <v>40</v>
      </c>
      <c r="H22" s="72" t="s">
        <v>11</v>
      </c>
      <c r="I22" s="8"/>
    </row>
    <row r="23" spans="1:9" s="24" customFormat="1" ht="20.100000000000001" customHeight="1" x14ac:dyDescent="0.3">
      <c r="A23" s="10"/>
      <c r="B23" s="53"/>
      <c r="C23" s="151" t="s">
        <v>59</v>
      </c>
      <c r="D23" s="203" t="s">
        <v>10</v>
      </c>
      <c r="E23" s="203"/>
      <c r="F23" s="119"/>
      <c r="G23" s="119" t="s">
        <v>41</v>
      </c>
      <c r="H23" s="124" t="s">
        <v>32</v>
      </c>
      <c r="I23" s="10"/>
    </row>
    <row r="24" spans="1:9" s="23" customFormat="1" ht="24" customHeight="1" thickBot="1" x14ac:dyDescent="0.35">
      <c r="A24" s="8"/>
      <c r="B24" s="54">
        <f t="array" ref="B24:H24">DaysAndWeeks+DATE(CalendarYear,4,1)-WEEKDAY(DATE(CalendarYear,4,1),(週の始まり="月曜日")+1)+29</f>
        <v>45410</v>
      </c>
      <c r="C24" s="101">
        <v>45411</v>
      </c>
      <c r="D24" s="101">
        <v>45412</v>
      </c>
      <c r="E24" s="101">
        <v>45413</v>
      </c>
      <c r="F24" s="101">
        <v>45414</v>
      </c>
      <c r="G24" s="101">
        <v>45415</v>
      </c>
      <c r="H24" s="101">
        <v>45416</v>
      </c>
      <c r="I24" s="8"/>
    </row>
    <row r="25" spans="1:9" s="23" customFormat="1" ht="20.100000000000001" customHeight="1" thickTop="1" x14ac:dyDescent="0.35">
      <c r="A25" s="8"/>
      <c r="B25" s="197"/>
      <c r="C25" s="222" t="s">
        <v>38</v>
      </c>
      <c r="D25" s="134" t="s">
        <v>6</v>
      </c>
      <c r="E25" s="200" t="s">
        <v>12</v>
      </c>
      <c r="F25" s="235" t="s">
        <v>92</v>
      </c>
      <c r="G25" s="205" t="s">
        <v>7</v>
      </c>
      <c r="H25" s="121" t="s">
        <v>12</v>
      </c>
      <c r="I25" s="8"/>
    </row>
    <row r="26" spans="1:9" s="23" customFormat="1" ht="20.100000000000001" customHeight="1" thickBot="1" x14ac:dyDescent="0.35">
      <c r="A26" s="8"/>
      <c r="B26" s="197"/>
      <c r="C26" s="137" t="s">
        <v>29</v>
      </c>
      <c r="D26" s="135" t="s">
        <v>28</v>
      </c>
      <c r="E26" s="201" t="s">
        <v>28</v>
      </c>
      <c r="F26" s="234" t="s">
        <v>18</v>
      </c>
      <c r="G26" s="206" t="s">
        <v>13</v>
      </c>
      <c r="H26" s="82" t="s">
        <v>28</v>
      </c>
      <c r="I26" s="8"/>
    </row>
    <row r="27" spans="1:9" s="23" customFormat="1" ht="20.100000000000001" customHeight="1" thickTop="1" x14ac:dyDescent="0.3">
      <c r="A27" s="8"/>
      <c r="B27" s="55"/>
      <c r="C27" s="154" t="s">
        <v>35</v>
      </c>
      <c r="D27" s="193" t="s">
        <v>63</v>
      </c>
      <c r="E27" s="240" t="s">
        <v>52</v>
      </c>
      <c r="F27" s="230" t="s">
        <v>67</v>
      </c>
      <c r="G27" s="179" t="s">
        <v>65</v>
      </c>
      <c r="H27" s="223" t="s">
        <v>110</v>
      </c>
      <c r="I27" s="8"/>
    </row>
    <row r="28" spans="1:9" s="24" customFormat="1" ht="20.100000000000001" customHeight="1" x14ac:dyDescent="0.3">
      <c r="A28" s="10"/>
      <c r="B28" s="50"/>
      <c r="C28" s="155" t="s">
        <v>10</v>
      </c>
      <c r="D28" s="192" t="s">
        <v>26</v>
      </c>
      <c r="E28" s="119" t="s">
        <v>10</v>
      </c>
      <c r="F28" s="161" t="s">
        <v>20</v>
      </c>
      <c r="G28" s="194" t="s">
        <v>66</v>
      </c>
      <c r="H28" s="74" t="s">
        <v>62</v>
      </c>
      <c r="I28" s="10"/>
    </row>
    <row r="29" spans="1:9" s="23" customFormat="1" ht="24" customHeight="1" x14ac:dyDescent="0.3">
      <c r="A29" s="8"/>
      <c r="B29" s="51">
        <f t="array" ref="B29:C29">DaysAndWeeks+DATE(CalendarYear,4,1)-WEEKDAY(DATE(CalendarYear,4,1),(週の始まり="月曜日")+1)+36</f>
        <v>45417</v>
      </c>
      <c r="C29" s="100">
        <v>45418</v>
      </c>
      <c r="D29" s="616" t="s">
        <v>0</v>
      </c>
      <c r="E29" s="616"/>
      <c r="F29" s="616"/>
      <c r="G29" s="616"/>
      <c r="H29" s="617"/>
      <c r="I29" s="8"/>
    </row>
    <row r="30" spans="1:9" s="23" customFormat="1" ht="20.100000000000001" customHeight="1" x14ac:dyDescent="0.3">
      <c r="A30" s="8"/>
      <c r="B30" s="52"/>
      <c r="C30" s="75"/>
      <c r="D30" s="229" t="s">
        <v>90</v>
      </c>
      <c r="E30" s="62"/>
      <c r="F30" s="62"/>
      <c r="G30" s="229" t="s">
        <v>71</v>
      </c>
      <c r="H30" s="78"/>
      <c r="I30" s="8"/>
    </row>
    <row r="31" spans="1:9" s="23" customFormat="1" ht="20.100000000000001" customHeight="1" x14ac:dyDescent="0.3">
      <c r="A31" s="8"/>
      <c r="B31" s="52"/>
      <c r="C31" s="75"/>
      <c r="D31" s="229" t="s">
        <v>91</v>
      </c>
      <c r="E31" s="62"/>
      <c r="F31" s="62"/>
      <c r="G31" s="229" t="s">
        <v>70</v>
      </c>
      <c r="H31" s="78"/>
      <c r="I31" s="8"/>
    </row>
    <row r="32" spans="1:9" s="23" customFormat="1" ht="20.100000000000001" customHeight="1" x14ac:dyDescent="0.3">
      <c r="A32" s="8"/>
      <c r="B32" s="52"/>
      <c r="C32" s="75"/>
      <c r="D32" s="193" t="s">
        <v>89</v>
      </c>
      <c r="E32" s="62"/>
      <c r="F32" s="62"/>
      <c r="G32" s="62"/>
      <c r="H32" s="78"/>
      <c r="I32" s="8"/>
    </row>
    <row r="33" spans="1:9" s="24" customFormat="1" ht="20.100000000000001" customHeight="1" x14ac:dyDescent="0.3">
      <c r="A33" s="10"/>
      <c r="B33" s="53"/>
      <c r="C33" s="76"/>
      <c r="D33" s="192"/>
      <c r="E33" s="104"/>
      <c r="F33" s="104"/>
      <c r="G33" s="104"/>
      <c r="H33" s="226"/>
      <c r="I33" s="10"/>
    </row>
    <row r="34" spans="1:9" x14ac:dyDescent="0.3">
      <c r="D34" s="143"/>
      <c r="E34" s="148" t="s">
        <v>46</v>
      </c>
      <c r="F34" s="175"/>
      <c r="G34" s="150" t="s">
        <v>57</v>
      </c>
      <c r="H34" s="600" t="s">
        <v>22</v>
      </c>
    </row>
    <row r="35" spans="1:9" ht="15.6" thickBot="1" x14ac:dyDescent="0.35">
      <c r="D35" s="164"/>
      <c r="E35" s="148" t="s">
        <v>47</v>
      </c>
      <c r="F35" s="146" t="s">
        <v>48</v>
      </c>
      <c r="G35" s="150" t="s">
        <v>48</v>
      </c>
      <c r="H35" s="600"/>
    </row>
    <row r="36" spans="1:9" ht="16.2" thickTop="1" thickBot="1" x14ac:dyDescent="0.35">
      <c r="D36" s="144"/>
      <c r="E36" s="148" t="s">
        <v>49</v>
      </c>
      <c r="F36" s="147"/>
      <c r="G36" s="150" t="s">
        <v>50</v>
      </c>
      <c r="H36" s="63"/>
    </row>
    <row r="37" spans="1:9" ht="23.4" thickTop="1" x14ac:dyDescent="0.3">
      <c r="D37" s="145"/>
      <c r="E37" s="149" t="s">
        <v>51</v>
      </c>
      <c r="F37" s="145"/>
      <c r="G37" s="102" t="s">
        <v>15</v>
      </c>
      <c r="H37" s="226" t="s">
        <v>115</v>
      </c>
    </row>
  </sheetData>
  <mergeCells count="4">
    <mergeCell ref="B2:D2"/>
    <mergeCell ref="D29:H29"/>
    <mergeCell ref="B5:B7"/>
    <mergeCell ref="H34:H35"/>
  </mergeCells>
  <phoneticPr fontId="33"/>
  <conditionalFormatting sqref="B4:G4 B5:E5 G5:G7 C6:E7">
    <cfRule type="expression" dxfId="168" priority="27">
      <formula>DAY(B4)&gt;8</formula>
    </cfRule>
  </conditionalFormatting>
  <conditionalFormatting sqref="B24:H24 F25:F26 B25:B27 B29:C32">
    <cfRule type="expression" dxfId="167" priority="28">
      <formula>AND(DAY(B24)&gt;=1,DAY(B24)&lt;=15)</formula>
    </cfRule>
  </conditionalFormatting>
  <conditionalFormatting sqref="D10">
    <cfRule type="expression" dxfId="166" priority="14">
      <formula>DAY(D10)&gt;8</formula>
    </cfRule>
  </conditionalFormatting>
  <conditionalFormatting sqref="D15">
    <cfRule type="expression" dxfId="165" priority="13">
      <formula>DAY(D15)&gt;8</formula>
    </cfRule>
  </conditionalFormatting>
  <conditionalFormatting sqref="D17">
    <cfRule type="expression" dxfId="164" priority="1">
      <formula>AND(DAY(D17)&gt;=1,DAY(D17)&lt;=15)</formula>
    </cfRule>
  </conditionalFormatting>
  <conditionalFormatting sqref="D20">
    <cfRule type="expression" dxfId="163" priority="12">
      <formula>DAY(D20)&gt;8</formula>
    </cfRule>
  </conditionalFormatting>
  <conditionalFormatting sqref="D25">
    <cfRule type="expression" dxfId="162" priority="7">
      <formula>DAY(D25)&gt;8</formula>
    </cfRule>
  </conditionalFormatting>
  <conditionalFormatting sqref="D27">
    <cfRule type="expression" dxfId="161" priority="2">
      <formula>AND(DAY(D27)&gt;=1,DAY(D27)&lt;=15)</formula>
    </cfRule>
  </conditionalFormatting>
  <conditionalFormatting sqref="D32">
    <cfRule type="expression" dxfId="160" priority="3">
      <formula>AND(DAY(D32)&gt;=1,DAY(D32)&lt;=15)</formula>
    </cfRule>
  </conditionalFormatting>
  <conditionalFormatting sqref="D12:E12">
    <cfRule type="expression" dxfId="159" priority="15">
      <formula>DAY(D12)&gt;8</formula>
    </cfRule>
  </conditionalFormatting>
  <conditionalFormatting sqref="D22:E22">
    <cfRule type="expression" dxfId="158" priority="5">
      <formula>DAY(D22)&gt;8</formula>
    </cfRule>
  </conditionalFormatting>
  <conditionalFormatting sqref="F5">
    <cfRule type="expression" dxfId="157" priority="23">
      <formula>AND(DAY(F5)&gt;=1,DAY(F5)&lt;=15)</formula>
    </cfRule>
  </conditionalFormatting>
  <conditionalFormatting sqref="F7">
    <cfRule type="expression" dxfId="156" priority="22">
      <formula>DAY(F7)&gt;8</formula>
    </cfRule>
  </conditionalFormatting>
  <conditionalFormatting sqref="F10">
    <cfRule type="expression" dxfId="155" priority="10">
      <formula>AND(DAY(F10)&gt;=1,DAY(F10)&lt;=15)</formula>
    </cfRule>
  </conditionalFormatting>
  <conditionalFormatting sqref="F15">
    <cfRule type="expression" dxfId="154" priority="16">
      <formula>AND(DAY(F15)&gt;=1,DAY(F15)&lt;=15)</formula>
    </cfRule>
  </conditionalFormatting>
  <conditionalFormatting sqref="F20">
    <cfRule type="expression" dxfId="153" priority="18">
      <formula>AND(DAY(F20)&gt;=1,DAY(F20)&lt;=15)</formula>
    </cfRule>
  </conditionalFormatting>
  <conditionalFormatting sqref="G27:H27">
    <cfRule type="expression" dxfId="152" priority="4">
      <formula>AND(DAY(G27)&gt;=1,DAY(G27)&lt;=15)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H36 D34:G36 H34 D29:D31 E29:H32" xr:uid="{00000000-0002-0000-0300-000004000000}"/>
    <dataValidation allowBlank="1" showInputMessage="1" prompt="このセルに毎月のメモを入力します" sqref="E33:H33 D37:H37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300-000007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66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33"/>
  <sheetViews>
    <sheetView showGridLines="0" zoomScaleNormal="100" workbookViewId="0">
      <selection activeCell="E27" sqref="E27:E28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6384" width="8.90625" style="21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607" t="str">
        <f>CalendarYear&amp;"年"&amp;"5月"</f>
        <v>2024年5月</v>
      </c>
      <c r="C2" s="607"/>
      <c r="D2" s="607"/>
      <c r="E2" s="2"/>
      <c r="F2" s="2"/>
      <c r="G2" s="2"/>
      <c r="H2" s="3"/>
      <c r="I2" s="1"/>
    </row>
    <row r="3" spans="1:9" s="22" customFormat="1" ht="24" customHeight="1" x14ac:dyDescent="0.3">
      <c r="A3" s="4"/>
      <c r="B3" s="12" t="str">
        <f>週の始まり</f>
        <v>日曜日</v>
      </c>
      <c r="C3" s="13" t="str">
        <f t="shared" ref="C3:H3" si="0">TEXT(C4,"aaaa")</f>
        <v>月曜日</v>
      </c>
      <c r="D3" s="13" t="str">
        <f t="shared" si="0"/>
        <v>火曜日</v>
      </c>
      <c r="E3" s="13" t="str">
        <f t="shared" si="0"/>
        <v>水曜日</v>
      </c>
      <c r="F3" s="13" t="str">
        <f t="shared" si="0"/>
        <v>木曜日</v>
      </c>
      <c r="G3" s="13" t="str">
        <f t="shared" si="0"/>
        <v>金曜日</v>
      </c>
      <c r="H3" s="14" t="str">
        <f t="shared" si="0"/>
        <v>土曜日</v>
      </c>
      <c r="I3" s="4"/>
    </row>
    <row r="4" spans="1:9" s="23" customFormat="1" ht="24" customHeight="1" thickBot="1" x14ac:dyDescent="0.4">
      <c r="A4" s="8"/>
      <c r="B4" s="49">
        <f t="array" ref="B4:H4">DaysAndWeeks+DATE(CalendarYear,5,1)-WEEKDAY(DATE(CalendarYear,5,1),(週の始まり="月曜日")+1)+1</f>
        <v>45410</v>
      </c>
      <c r="C4" s="99">
        <v>45411</v>
      </c>
      <c r="D4" s="99">
        <v>45412</v>
      </c>
      <c r="E4" s="99">
        <v>45413</v>
      </c>
      <c r="F4" s="99">
        <v>45414</v>
      </c>
      <c r="G4" s="99">
        <v>45415</v>
      </c>
      <c r="H4" s="99">
        <v>45416</v>
      </c>
      <c r="I4" s="8"/>
    </row>
    <row r="5" spans="1:9" s="23" customFormat="1" ht="20.100000000000001" customHeight="1" thickTop="1" x14ac:dyDescent="0.35">
      <c r="A5" s="8"/>
      <c r="B5" s="611"/>
      <c r="C5" s="222" t="s">
        <v>38</v>
      </c>
      <c r="D5" s="134" t="s">
        <v>6</v>
      </c>
      <c r="E5" s="121" t="s">
        <v>12</v>
      </c>
      <c r="F5" s="167" t="s">
        <v>114</v>
      </c>
      <c r="G5" s="152" t="s">
        <v>7</v>
      </c>
      <c r="H5" s="121" t="s">
        <v>12</v>
      </c>
      <c r="I5" s="8"/>
    </row>
    <row r="6" spans="1:9" s="23" customFormat="1" ht="20.100000000000001" customHeight="1" thickBot="1" x14ac:dyDescent="0.35">
      <c r="A6" s="8"/>
      <c r="B6" s="611"/>
      <c r="C6" s="137" t="s">
        <v>95</v>
      </c>
      <c r="D6" s="135" t="s">
        <v>28</v>
      </c>
      <c r="E6" s="82" t="s">
        <v>28</v>
      </c>
      <c r="F6" s="236" t="s">
        <v>111</v>
      </c>
      <c r="G6" s="80" t="s">
        <v>102</v>
      </c>
      <c r="H6" s="82" t="s">
        <v>28</v>
      </c>
      <c r="I6" s="8"/>
    </row>
    <row r="7" spans="1:9" s="23" customFormat="1" ht="20.100000000000001" customHeight="1" thickTop="1" x14ac:dyDescent="0.35">
      <c r="A7" s="8"/>
      <c r="B7" s="611"/>
      <c r="C7" s="73"/>
      <c r="D7" s="193" t="s">
        <v>108</v>
      </c>
      <c r="E7" s="186" t="s">
        <v>55</v>
      </c>
      <c r="F7" s="237" t="s">
        <v>112</v>
      </c>
      <c r="G7" s="229" t="s">
        <v>71</v>
      </c>
      <c r="H7" s="124" t="s">
        <v>32</v>
      </c>
      <c r="I7" s="8"/>
    </row>
    <row r="8" spans="1:9" s="24" customFormat="1" ht="20.100000000000001" customHeight="1" x14ac:dyDescent="0.3">
      <c r="A8" s="10"/>
      <c r="B8" s="50"/>
      <c r="C8" s="74"/>
      <c r="D8" s="176" t="s">
        <v>107</v>
      </c>
      <c r="E8" s="176" t="s">
        <v>41</v>
      </c>
      <c r="F8" s="238">
        <v>0.58333333333333337</v>
      </c>
      <c r="G8" s="229" t="s">
        <v>77</v>
      </c>
      <c r="H8" s="74"/>
      <c r="I8" s="10"/>
    </row>
    <row r="9" spans="1:9" s="23" customFormat="1" ht="24" customHeight="1" x14ac:dyDescent="0.3">
      <c r="A9" s="8"/>
      <c r="B9" s="51">
        <f t="array" ref="B9:H9">DaysAndWeeks+DATE(CalendarYear,5,1)-WEEKDAY(DATE(CalendarYear,5,1),(週の始まり="月曜日")+1)+8</f>
        <v>45417</v>
      </c>
      <c r="C9" s="100">
        <v>45418</v>
      </c>
      <c r="D9" s="100">
        <v>45419</v>
      </c>
      <c r="E9" s="100">
        <v>45420</v>
      </c>
      <c r="F9" s="100">
        <v>45421</v>
      </c>
      <c r="G9" s="100">
        <v>45422</v>
      </c>
      <c r="H9" s="100">
        <v>45423</v>
      </c>
      <c r="I9" s="8"/>
    </row>
    <row r="10" spans="1:9" s="23" customFormat="1" ht="20.100000000000001" customHeight="1" x14ac:dyDescent="0.35">
      <c r="A10" s="8"/>
      <c r="B10" s="52"/>
      <c r="C10" s="152" t="s">
        <v>7</v>
      </c>
      <c r="D10" s="134" t="s">
        <v>6</v>
      </c>
      <c r="E10" s="121" t="s">
        <v>12</v>
      </c>
      <c r="F10" s="174" t="s">
        <v>87</v>
      </c>
      <c r="G10" s="152" t="s">
        <v>7</v>
      </c>
      <c r="H10" s="121" t="s">
        <v>12</v>
      </c>
      <c r="I10" s="8"/>
    </row>
    <row r="11" spans="1:9" s="23" customFormat="1" ht="20.100000000000001" customHeight="1" x14ac:dyDescent="0.3">
      <c r="A11" s="8"/>
      <c r="B11" s="52"/>
      <c r="C11" s="80" t="s">
        <v>96</v>
      </c>
      <c r="D11" s="135" t="s">
        <v>28</v>
      </c>
      <c r="E11" s="82" t="s">
        <v>28</v>
      </c>
      <c r="F11" s="82" t="s">
        <v>36</v>
      </c>
      <c r="G11" s="80" t="s">
        <v>97</v>
      </c>
      <c r="H11" s="82" t="s">
        <v>28</v>
      </c>
      <c r="I11" s="8"/>
    </row>
    <row r="12" spans="1:9" s="23" customFormat="1" ht="20.100000000000001" customHeight="1" x14ac:dyDescent="0.3">
      <c r="A12" s="8"/>
      <c r="B12" s="52"/>
      <c r="C12" s="193" t="s">
        <v>63</v>
      </c>
      <c r="D12" s="163" t="s">
        <v>103</v>
      </c>
      <c r="E12" s="241" t="s">
        <v>113</v>
      </c>
      <c r="F12" s="193" t="s">
        <v>84</v>
      </c>
      <c r="G12" s="154" t="s">
        <v>35</v>
      </c>
      <c r="H12" s="124" t="s">
        <v>32</v>
      </c>
      <c r="I12" s="8"/>
    </row>
    <row r="13" spans="1:9" s="24" customFormat="1" ht="20.100000000000001" customHeight="1" x14ac:dyDescent="0.3">
      <c r="A13" s="10"/>
      <c r="B13" s="53"/>
      <c r="C13" s="192" t="s">
        <v>26</v>
      </c>
      <c r="D13" s="176" t="s">
        <v>104</v>
      </c>
      <c r="E13" s="203"/>
      <c r="F13" s="192" t="s">
        <v>20</v>
      </c>
      <c r="G13" s="155" t="s">
        <v>10</v>
      </c>
      <c r="H13" s="76"/>
      <c r="I13" s="10"/>
    </row>
    <row r="14" spans="1:9" s="23" customFormat="1" ht="24" customHeight="1" x14ac:dyDescent="0.3">
      <c r="A14" s="8"/>
      <c r="B14" s="54">
        <f t="array" ref="B14:H14">DaysAndWeeks+DATE(CalendarYear,5,1)-WEEKDAY(DATE(CalendarYear,5,1),(週の始まり="月曜日")+1)+15</f>
        <v>45424</v>
      </c>
      <c r="C14" s="101">
        <v>45425</v>
      </c>
      <c r="D14" s="101">
        <v>45426</v>
      </c>
      <c r="E14" s="101">
        <v>45427</v>
      </c>
      <c r="F14" s="101">
        <v>45428</v>
      </c>
      <c r="G14" s="101">
        <v>45429</v>
      </c>
      <c r="H14" s="101">
        <v>45430</v>
      </c>
      <c r="I14" s="8"/>
    </row>
    <row r="15" spans="1:9" s="23" customFormat="1" ht="20.100000000000001" customHeight="1" x14ac:dyDescent="0.35">
      <c r="A15" s="8"/>
      <c r="B15" s="55"/>
      <c r="C15" s="152" t="s">
        <v>7</v>
      </c>
      <c r="D15" s="134" t="s">
        <v>6</v>
      </c>
      <c r="E15" s="177" t="s">
        <v>60</v>
      </c>
      <c r="F15" s="174" t="s">
        <v>93</v>
      </c>
      <c r="G15" s="152" t="s">
        <v>7</v>
      </c>
      <c r="H15" s="121" t="s">
        <v>12</v>
      </c>
      <c r="I15" s="8"/>
    </row>
    <row r="16" spans="1:9" s="23" customFormat="1" ht="20.100000000000001" customHeight="1" x14ac:dyDescent="0.3">
      <c r="A16" s="8"/>
      <c r="B16" s="55"/>
      <c r="C16" s="80" t="s">
        <v>98</v>
      </c>
      <c r="D16" s="135" t="s">
        <v>28</v>
      </c>
      <c r="E16" s="178" t="s">
        <v>78</v>
      </c>
      <c r="F16" s="82" t="s">
        <v>36</v>
      </c>
      <c r="G16" s="80" t="s">
        <v>96</v>
      </c>
      <c r="H16" s="82" t="s">
        <v>28</v>
      </c>
      <c r="I16" s="8"/>
    </row>
    <row r="17" spans="1:9" s="23" customFormat="1" ht="20.100000000000001" customHeight="1" x14ac:dyDescent="0.35">
      <c r="A17" s="8"/>
      <c r="B17" s="55"/>
      <c r="C17" s="158" t="s">
        <v>44</v>
      </c>
      <c r="D17" s="153" t="s">
        <v>82</v>
      </c>
      <c r="E17" s="202" t="s">
        <v>117</v>
      </c>
      <c r="F17" s="207" t="s">
        <v>83</v>
      </c>
      <c r="G17" s="223" t="s">
        <v>73</v>
      </c>
      <c r="H17" s="123" t="s">
        <v>106</v>
      </c>
      <c r="I17" s="8"/>
    </row>
    <row r="18" spans="1:9" s="24" customFormat="1" ht="20.100000000000001" customHeight="1" x14ac:dyDescent="0.3">
      <c r="A18" s="10"/>
      <c r="B18" s="50"/>
      <c r="C18" s="151" t="s">
        <v>59</v>
      </c>
      <c r="D18" s="176" t="s">
        <v>105</v>
      </c>
      <c r="E18" s="229" t="s">
        <v>71</v>
      </c>
      <c r="F18" s="208" t="s">
        <v>43</v>
      </c>
      <c r="G18" s="190" t="s">
        <v>62</v>
      </c>
      <c r="H18" s="194" t="s">
        <v>94</v>
      </c>
      <c r="I18" s="10"/>
    </row>
    <row r="19" spans="1:9" s="23" customFormat="1" ht="24" customHeight="1" x14ac:dyDescent="0.3">
      <c r="A19" s="8"/>
      <c r="B19" s="51">
        <f t="array" ref="B19:H19">DaysAndWeeks+DATE(CalendarYear,5,1)-WEEKDAY(DATE(CalendarYear,5,1),(週の始まり="月曜日")+1)+22</f>
        <v>45431</v>
      </c>
      <c r="C19" s="100">
        <v>45432</v>
      </c>
      <c r="D19" s="100">
        <v>45433</v>
      </c>
      <c r="E19" s="100">
        <v>45434</v>
      </c>
      <c r="F19" s="100">
        <v>45435</v>
      </c>
      <c r="G19" s="100">
        <v>45436</v>
      </c>
      <c r="H19" s="100">
        <v>45437</v>
      </c>
      <c r="I19" s="8"/>
    </row>
    <row r="20" spans="1:9" s="23" customFormat="1" ht="20.100000000000001" customHeight="1" x14ac:dyDescent="0.35">
      <c r="A20" s="8"/>
      <c r="B20" s="52"/>
      <c r="C20" s="152" t="s">
        <v>7</v>
      </c>
      <c r="D20" s="134" t="s">
        <v>6</v>
      </c>
      <c r="E20" s="126" t="s">
        <v>88</v>
      </c>
      <c r="F20" s="174" t="s">
        <v>86</v>
      </c>
      <c r="G20" s="152" t="s">
        <v>7</v>
      </c>
      <c r="H20" s="121" t="s">
        <v>12</v>
      </c>
      <c r="I20" s="8"/>
    </row>
    <row r="21" spans="1:9" s="23" customFormat="1" ht="20.100000000000001" customHeight="1" x14ac:dyDescent="0.3">
      <c r="A21" s="8"/>
      <c r="B21" s="52"/>
      <c r="C21" s="80" t="s">
        <v>97</v>
      </c>
      <c r="D21" s="135" t="s">
        <v>28</v>
      </c>
      <c r="E21" s="82" t="s">
        <v>79</v>
      </c>
      <c r="F21" s="82" t="s">
        <v>36</v>
      </c>
      <c r="G21" s="80" t="s">
        <v>99</v>
      </c>
      <c r="H21" s="82" t="s">
        <v>28</v>
      </c>
      <c r="I21" s="8"/>
    </row>
    <row r="22" spans="1:9" s="23" customFormat="1" ht="20.100000000000001" customHeight="1" x14ac:dyDescent="0.3">
      <c r="A22" s="8"/>
      <c r="B22" s="52"/>
      <c r="C22" s="193" t="s">
        <v>63</v>
      </c>
      <c r="D22" s="154" t="s">
        <v>35</v>
      </c>
      <c r="E22" s="239"/>
      <c r="F22" s="216" t="s">
        <v>100</v>
      </c>
      <c r="G22" s="120" t="s">
        <v>40</v>
      </c>
      <c r="H22" s="72" t="s">
        <v>11</v>
      </c>
      <c r="I22" s="8"/>
    </row>
    <row r="23" spans="1:9" s="24" customFormat="1" ht="20.100000000000001" customHeight="1" x14ac:dyDescent="0.3">
      <c r="A23" s="10"/>
      <c r="B23" s="53"/>
      <c r="C23" s="192" t="s">
        <v>26</v>
      </c>
      <c r="D23" s="155" t="s">
        <v>10</v>
      </c>
      <c r="E23" s="155"/>
      <c r="F23" s="119" t="s">
        <v>101</v>
      </c>
      <c r="G23" s="119" t="s">
        <v>41</v>
      </c>
      <c r="H23" s="124" t="s">
        <v>32</v>
      </c>
      <c r="I23" s="10"/>
    </row>
    <row r="24" spans="1:9" s="23" customFormat="1" ht="24" customHeight="1" x14ac:dyDescent="0.3">
      <c r="A24" s="8"/>
      <c r="B24" s="54">
        <f t="array" ref="B24:H24">DaysAndWeeks+DATE(CalendarYear,5,1)-WEEKDAY(DATE(CalendarYear,5,1),(週の始まり="月曜日")+1)+29</f>
        <v>45438</v>
      </c>
      <c r="C24" s="101">
        <v>45439</v>
      </c>
      <c r="D24" s="101">
        <v>45440</v>
      </c>
      <c r="E24" s="101">
        <v>45441</v>
      </c>
      <c r="F24" s="101">
        <v>45442</v>
      </c>
      <c r="G24" s="101">
        <v>45443</v>
      </c>
      <c r="H24" s="101">
        <v>45444</v>
      </c>
      <c r="I24" s="8"/>
    </row>
    <row r="25" spans="1:9" s="23" customFormat="1" ht="20.100000000000001" customHeight="1" x14ac:dyDescent="0.35">
      <c r="A25" s="8"/>
      <c r="B25" s="55"/>
      <c r="C25" s="134" t="s">
        <v>6</v>
      </c>
      <c r="D25" s="152" t="s">
        <v>7</v>
      </c>
      <c r="E25" s="121" t="s">
        <v>12</v>
      </c>
      <c r="F25" s="77"/>
      <c r="G25" s="77" t="s">
        <v>75</v>
      </c>
      <c r="H25" s="77"/>
      <c r="I25" s="8"/>
    </row>
    <row r="26" spans="1:9" s="23" customFormat="1" ht="20.100000000000001" customHeight="1" x14ac:dyDescent="0.3">
      <c r="A26" s="8"/>
      <c r="B26" s="55"/>
      <c r="C26" s="135" t="s">
        <v>28</v>
      </c>
      <c r="D26" s="80" t="s">
        <v>96</v>
      </c>
      <c r="E26" s="82" t="s">
        <v>28</v>
      </c>
      <c r="F26" s="77"/>
      <c r="G26" s="231" t="s">
        <v>76</v>
      </c>
      <c r="H26" s="77"/>
      <c r="I26" s="8"/>
    </row>
    <row r="27" spans="1:9" s="23" customFormat="1" ht="20.100000000000001" customHeight="1" x14ac:dyDescent="0.3">
      <c r="A27" s="8"/>
      <c r="B27" s="55"/>
      <c r="C27" s="193" t="s">
        <v>116</v>
      </c>
      <c r="D27" s="233"/>
      <c r="E27" s="181"/>
      <c r="F27" s="77"/>
      <c r="G27" s="229" t="s">
        <v>71</v>
      </c>
      <c r="H27" s="77"/>
      <c r="I27" s="8"/>
    </row>
    <row r="28" spans="1:9" s="24" customFormat="1" ht="20.100000000000001" customHeight="1" x14ac:dyDescent="0.3">
      <c r="A28" s="10"/>
      <c r="B28" s="50"/>
      <c r="C28" s="192" t="s">
        <v>26</v>
      </c>
      <c r="D28" s="203"/>
      <c r="E28" s="242"/>
      <c r="F28" s="74"/>
      <c r="G28" s="229" t="s">
        <v>70</v>
      </c>
      <c r="H28" s="74"/>
      <c r="I28" s="10"/>
    </row>
    <row r="29" spans="1:9" s="23" customFormat="1" ht="24" customHeight="1" x14ac:dyDescent="0.3">
      <c r="A29" s="8"/>
      <c r="B29" s="51">
        <f t="array" ref="B29:C29">DaysAndWeeks+DATE(CalendarYear,5,1)-WEEKDAY(DATE(CalendarYear,5,1),(週の始まり="月曜日")+1)+36</f>
        <v>45445</v>
      </c>
      <c r="C29" s="100">
        <v>45446</v>
      </c>
      <c r="D29" s="616" t="s">
        <v>0</v>
      </c>
      <c r="E29" s="616"/>
      <c r="F29" s="616"/>
      <c r="G29" s="616"/>
      <c r="H29" s="617"/>
      <c r="I29" s="8"/>
    </row>
    <row r="30" spans="1:9" s="23" customFormat="1" ht="20.100000000000001" customHeight="1" x14ac:dyDescent="0.3">
      <c r="A30" s="8"/>
      <c r="B30" s="52"/>
      <c r="C30" s="75"/>
      <c r="D30" s="143"/>
      <c r="E30" s="148" t="s">
        <v>46</v>
      </c>
      <c r="F30" s="175"/>
      <c r="G30" s="150" t="s">
        <v>57</v>
      </c>
      <c r="H30" s="600" t="s">
        <v>22</v>
      </c>
      <c r="I30" s="8"/>
    </row>
    <row r="31" spans="1:9" s="23" customFormat="1" ht="20.100000000000001" customHeight="1" thickBot="1" x14ac:dyDescent="0.35">
      <c r="A31" s="8"/>
      <c r="B31" s="52"/>
      <c r="C31" s="75"/>
      <c r="D31" s="164"/>
      <c r="E31" s="148" t="s">
        <v>47</v>
      </c>
      <c r="F31" s="146" t="s">
        <v>48</v>
      </c>
      <c r="G31" s="150" t="s">
        <v>48</v>
      </c>
      <c r="H31" s="600"/>
      <c r="I31" s="8"/>
    </row>
    <row r="32" spans="1:9" s="23" customFormat="1" ht="20.100000000000001" customHeight="1" thickTop="1" thickBot="1" x14ac:dyDescent="0.35">
      <c r="A32" s="8"/>
      <c r="B32" s="52"/>
      <c r="C32" s="75"/>
      <c r="D32" s="144"/>
      <c r="E32" s="148" t="s">
        <v>49</v>
      </c>
      <c r="F32" s="147"/>
      <c r="G32" s="150" t="s">
        <v>50</v>
      </c>
      <c r="H32" s="63"/>
      <c r="I32" s="8"/>
    </row>
    <row r="33" spans="1:9" s="24" customFormat="1" ht="20.100000000000001" customHeight="1" thickTop="1" x14ac:dyDescent="0.3">
      <c r="A33" s="10"/>
      <c r="B33" s="53"/>
      <c r="C33" s="76"/>
      <c r="D33" s="145"/>
      <c r="E33" s="149" t="s">
        <v>51</v>
      </c>
      <c r="F33" s="145"/>
      <c r="G33" s="102" t="s">
        <v>15</v>
      </c>
      <c r="H33" s="226" t="s">
        <v>118</v>
      </c>
      <c r="I33" s="10"/>
    </row>
  </sheetData>
  <mergeCells count="4">
    <mergeCell ref="B2:D2"/>
    <mergeCell ref="D29:H29"/>
    <mergeCell ref="B5:B7"/>
    <mergeCell ref="H30:H31"/>
  </mergeCells>
  <phoneticPr fontId="33"/>
  <conditionalFormatting sqref="B4:G4 B5 C7 F7">
    <cfRule type="expression" dxfId="151" priority="32">
      <formula>DAY(B4)&gt;8</formula>
    </cfRule>
  </conditionalFormatting>
  <conditionalFormatting sqref="B24:H24 F25:H26 B25:B27 E27:F27 H27 B29:C32">
    <cfRule type="expression" dxfId="150" priority="33">
      <formula>AND(DAY(B24)&gt;=1,DAY(B24)&lt;=15)</formula>
    </cfRule>
  </conditionalFormatting>
  <conditionalFormatting sqref="C12">
    <cfRule type="expression" dxfId="149" priority="12">
      <formula>AND(DAY(C12)&gt;=1,DAY(C12)&lt;=15)</formula>
    </cfRule>
  </conditionalFormatting>
  <conditionalFormatting sqref="C22">
    <cfRule type="expression" dxfId="148" priority="11">
      <formula>AND(DAY(C22)&gt;=1,DAY(C22)&lt;=15)</formula>
    </cfRule>
  </conditionalFormatting>
  <conditionalFormatting sqref="C25">
    <cfRule type="expression" dxfId="147" priority="1">
      <formula>DAY(C25)&gt;8</formula>
    </cfRule>
  </conditionalFormatting>
  <conditionalFormatting sqref="C27">
    <cfRule type="expression" dxfId="146" priority="5">
      <formula>AND(DAY(C27)&gt;=1,DAY(C27)&lt;=15)</formula>
    </cfRule>
  </conditionalFormatting>
  <conditionalFormatting sqref="D5">
    <cfRule type="expression" dxfId="145" priority="31">
      <formula>DAY(D5)&gt;8</formula>
    </cfRule>
  </conditionalFormatting>
  <conditionalFormatting sqref="D7">
    <cfRule type="expression" dxfId="144" priority="10">
      <formula>AND(DAY(D7)&gt;=1,DAY(D7)&lt;=15)</formula>
    </cfRule>
  </conditionalFormatting>
  <conditionalFormatting sqref="D10">
    <cfRule type="expression" dxfId="143" priority="30">
      <formula>DAY(D10)&gt;8</formula>
    </cfRule>
  </conditionalFormatting>
  <conditionalFormatting sqref="D12">
    <cfRule type="expression" dxfId="142" priority="4">
      <formula>DAY(D12)&gt;8</formula>
    </cfRule>
  </conditionalFormatting>
  <conditionalFormatting sqref="D15">
    <cfRule type="expression" dxfId="141" priority="29">
      <formula>DAY(D15)&gt;8</formula>
    </cfRule>
  </conditionalFormatting>
  <conditionalFormatting sqref="D20">
    <cfRule type="expression" dxfId="140" priority="28">
      <formula>DAY(D20)&gt;8</formula>
    </cfRule>
  </conditionalFormatting>
  <conditionalFormatting sqref="D27">
    <cfRule type="expression" dxfId="139" priority="3">
      <formula>DAY(D27)&gt;8</formula>
    </cfRule>
  </conditionalFormatting>
  <conditionalFormatting sqref="E17">
    <cfRule type="expression" dxfId="138" priority="2">
      <formula>DAY(E17)&gt;8</formula>
    </cfRule>
  </conditionalFormatting>
  <conditionalFormatting sqref="F5">
    <cfRule type="expression" dxfId="137" priority="24">
      <formula>AND(DAY(F5)&gt;=1,DAY(F5)&lt;=15)</formula>
    </cfRule>
  </conditionalFormatting>
  <conditionalFormatting sqref="F10">
    <cfRule type="expression" dxfId="136" priority="14">
      <formula>AND(DAY(F10)&gt;=1,DAY(F10)&lt;=15)</formula>
    </cfRule>
  </conditionalFormatting>
  <conditionalFormatting sqref="F12">
    <cfRule type="expression" dxfId="135" priority="8">
      <formula>AND(DAY(F12)&gt;=1,DAY(F12)&lt;=15)</formula>
    </cfRule>
  </conditionalFormatting>
  <conditionalFormatting sqref="F15">
    <cfRule type="expression" dxfId="134" priority="13">
      <formula>AND(DAY(F15)&gt;=1,DAY(F15)&lt;=15)</formula>
    </cfRule>
  </conditionalFormatting>
  <conditionalFormatting sqref="F20">
    <cfRule type="expression" dxfId="133" priority="15">
      <formula>AND(DAY(F20)&gt;=1,DAY(F20)&lt;=15)</formula>
    </cfRule>
  </conditionalFormatting>
  <conditionalFormatting sqref="G17">
    <cfRule type="expression" dxfId="132" priority="6">
      <formula>AND(DAY(G17)&gt;=1,DAY(G17)&lt;=15)</formula>
    </cfRule>
  </conditionalFormatting>
  <dataValidations count="8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400-000004000000}"/>
    <dataValidation allowBlank="1" showInputMessage="1" prompt="このセルに毎月のメモを入力します" sqref="D33:H33" xr:uid="{B912B317-1269-43B2-8B8A-09168FC1BDE1}"/>
    <dataValidation allowBlank="1" showInputMessage="1" prompt="下のセルに毎月のメモを入力します" sqref="H30 G7:G8 G27:G28 D29:H29 H32 D30:G32 E18" xr:uid="{00000000-0002-0000-04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73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D13D2-8646-4C8E-9F12-759278100834}">
  <sheetPr>
    <tabColor theme="9" tint="0.59999389629810485"/>
    <pageSetUpPr fitToPage="1"/>
  </sheetPr>
  <dimension ref="A1:N34"/>
  <sheetViews>
    <sheetView showGridLines="0" topLeftCell="A2" zoomScale="70" zoomScaleNormal="70" workbookViewId="0">
      <selection activeCell="F5" sqref="F5:F6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6384" width="8.90625" style="21"/>
  </cols>
  <sheetData>
    <row r="1" spans="1:14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14" ht="96" customHeight="1" x14ac:dyDescent="0.3">
      <c r="A2" s="1"/>
      <c r="B2" s="700" t="str">
        <f>CalendarYear&amp;"年"&amp;"6月"</f>
        <v>2024年6月</v>
      </c>
      <c r="C2" s="700"/>
      <c r="D2" s="700"/>
      <c r="E2" s="243"/>
      <c r="F2" s="243"/>
      <c r="G2" s="243"/>
      <c r="H2" s="244"/>
      <c r="I2" s="245"/>
      <c r="J2" s="245"/>
      <c r="K2" s="245"/>
      <c r="L2" s="245"/>
      <c r="M2" s="245"/>
      <c r="N2" s="245"/>
    </row>
    <row r="3" spans="1:14" s="22" customFormat="1" ht="24" customHeight="1" x14ac:dyDescent="0.3">
      <c r="A3" s="4"/>
      <c r="B3" s="246" t="str">
        <f>週の始まり</f>
        <v>日曜日</v>
      </c>
      <c r="C3" s="247" t="str">
        <f t="shared" ref="C3:H3" si="0">TEXT(C4,"aaaa")</f>
        <v>月曜日</v>
      </c>
      <c r="D3" s="247" t="str">
        <f t="shared" si="0"/>
        <v>火曜日</v>
      </c>
      <c r="E3" s="247" t="str">
        <f t="shared" si="0"/>
        <v>水曜日</v>
      </c>
      <c r="F3" s="248" t="str">
        <f t="shared" si="0"/>
        <v>木曜日</v>
      </c>
      <c r="G3" s="249" t="str">
        <f t="shared" si="0"/>
        <v>金曜日</v>
      </c>
      <c r="H3" s="250" t="str">
        <f t="shared" si="0"/>
        <v>土曜日</v>
      </c>
      <c r="I3" s="251"/>
      <c r="J3" s="251"/>
      <c r="K3" s="251"/>
      <c r="L3" s="251"/>
      <c r="M3" s="251"/>
      <c r="N3" s="251"/>
    </row>
    <row r="4" spans="1:14" s="23" customFormat="1" ht="24" customHeight="1" x14ac:dyDescent="0.55000000000000004">
      <c r="A4" s="8"/>
      <c r="B4" s="252">
        <f t="array" ref="B4:H4">DaysAndWeeks+DATE(CalendarYear,6,1)-WEEKDAY(DATE(CalendarYear,6,1),(週の始まり="月曜日")+1)+1</f>
        <v>45438</v>
      </c>
      <c r="C4" s="253">
        <v>45439</v>
      </c>
      <c r="D4" s="254">
        <v>45440</v>
      </c>
      <c r="E4" s="255">
        <v>45441</v>
      </c>
      <c r="F4" s="256">
        <v>45442</v>
      </c>
      <c r="G4" s="257">
        <v>45443</v>
      </c>
      <c r="H4" s="258">
        <v>45444</v>
      </c>
      <c r="I4" s="259"/>
      <c r="J4" s="259"/>
      <c r="K4" s="259"/>
      <c r="L4" s="259"/>
      <c r="M4" s="259"/>
      <c r="N4" s="259"/>
    </row>
    <row r="5" spans="1:14" s="23" customFormat="1" ht="20.100000000000001" customHeight="1" x14ac:dyDescent="0.3">
      <c r="A5" s="8"/>
      <c r="B5" s="701"/>
      <c r="C5" s="702"/>
      <c r="D5" s="704" t="s">
        <v>124</v>
      </c>
      <c r="E5" s="618"/>
      <c r="F5" s="705" t="s">
        <v>149</v>
      </c>
      <c r="G5" s="690" t="s">
        <v>126</v>
      </c>
      <c r="H5" s="646" t="s">
        <v>119</v>
      </c>
      <c r="I5" s="251"/>
      <c r="J5" s="251"/>
      <c r="K5" s="251"/>
      <c r="L5" s="251"/>
      <c r="M5" s="251"/>
      <c r="N5" s="251"/>
    </row>
    <row r="6" spans="1:14" s="23" customFormat="1" ht="20.100000000000001" customHeight="1" x14ac:dyDescent="0.3">
      <c r="A6" s="8"/>
      <c r="B6" s="701"/>
      <c r="C6" s="703"/>
      <c r="D6" s="704"/>
      <c r="E6" s="619"/>
      <c r="F6" s="706"/>
      <c r="G6" s="691"/>
      <c r="H6" s="647"/>
      <c r="I6" s="251"/>
      <c r="J6" s="251"/>
      <c r="K6" s="251"/>
      <c r="L6" s="251"/>
      <c r="M6" s="251"/>
      <c r="N6" s="251"/>
    </row>
    <row r="7" spans="1:14" s="23" customFormat="1" ht="20.100000000000001" customHeight="1" x14ac:dyDescent="0.5">
      <c r="A7" s="8"/>
      <c r="B7" s="701"/>
      <c r="C7" s="692"/>
      <c r="D7" s="704"/>
      <c r="E7" s="684"/>
      <c r="F7" s="260"/>
      <c r="G7" s="694" t="s">
        <v>121</v>
      </c>
      <c r="H7" s="696" t="s">
        <v>56</v>
      </c>
      <c r="I7" s="251"/>
      <c r="J7" s="251"/>
      <c r="K7" s="251"/>
      <c r="L7" s="251"/>
      <c r="M7" s="261"/>
      <c r="N7" s="251"/>
    </row>
    <row r="8" spans="1:14" s="24" customFormat="1" ht="20.100000000000001" customHeight="1" x14ac:dyDescent="0.3">
      <c r="A8" s="10"/>
      <c r="B8" s="262"/>
      <c r="C8" s="693"/>
      <c r="D8" s="704"/>
      <c r="E8" s="685"/>
      <c r="F8" s="263"/>
      <c r="G8" s="695"/>
      <c r="H8" s="697"/>
      <c r="I8" s="264"/>
      <c r="J8" s="264"/>
      <c r="K8" s="264"/>
      <c r="L8" s="264"/>
      <c r="M8" s="264"/>
      <c r="N8" s="264"/>
    </row>
    <row r="9" spans="1:14" s="23" customFormat="1" ht="24" customHeight="1" x14ac:dyDescent="0.3">
      <c r="A9" s="8"/>
      <c r="B9" s="265">
        <f t="array" ref="B9:H9">DaysAndWeeks+DATE(CalendarYear,6,1)-WEEKDAY(DATE(CalendarYear,6,1),(週の始まり="月曜日")+1)+8</f>
        <v>45445</v>
      </c>
      <c r="C9" s="266">
        <v>45446</v>
      </c>
      <c r="D9" s="267">
        <v>45447</v>
      </c>
      <c r="E9" s="258">
        <v>45448</v>
      </c>
      <c r="F9" s="256">
        <v>45449</v>
      </c>
      <c r="G9" s="257">
        <v>45450</v>
      </c>
      <c r="H9" s="258">
        <v>45451</v>
      </c>
      <c r="I9" s="268"/>
      <c r="J9" s="259"/>
      <c r="K9" s="259"/>
      <c r="L9" s="259"/>
      <c r="M9" s="259"/>
      <c r="N9" s="259"/>
    </row>
    <row r="10" spans="1:14" s="23" customFormat="1" ht="20.100000000000001" customHeight="1" x14ac:dyDescent="0.3">
      <c r="A10" s="8"/>
      <c r="B10" s="269"/>
      <c r="C10" s="626" t="s">
        <v>6</v>
      </c>
      <c r="D10" s="698" t="s">
        <v>130</v>
      </c>
      <c r="E10" s="646" t="s">
        <v>119</v>
      </c>
      <c r="F10" s="688" t="s">
        <v>153</v>
      </c>
      <c r="G10" s="686" t="s">
        <v>127</v>
      </c>
      <c r="H10" s="646" t="s">
        <v>119</v>
      </c>
      <c r="I10" s="270"/>
      <c r="J10" s="270"/>
      <c r="K10" s="270"/>
      <c r="L10" s="270"/>
      <c r="M10" s="270"/>
      <c r="N10" s="270"/>
    </row>
    <row r="11" spans="1:14" s="23" customFormat="1" ht="20.100000000000001" customHeight="1" x14ac:dyDescent="0.3">
      <c r="A11" s="8"/>
      <c r="B11" s="269"/>
      <c r="C11" s="627"/>
      <c r="D11" s="699"/>
      <c r="E11" s="647"/>
      <c r="F11" s="689"/>
      <c r="G11" s="687"/>
      <c r="H11" s="647"/>
      <c r="I11" s="270"/>
      <c r="J11" s="270"/>
      <c r="K11" s="270"/>
      <c r="L11" s="270"/>
      <c r="M11" s="270"/>
      <c r="N11" s="270"/>
    </row>
    <row r="12" spans="1:14" s="23" customFormat="1" ht="20.100000000000001" customHeight="1" x14ac:dyDescent="0.3">
      <c r="A12" s="8"/>
      <c r="B12" s="269"/>
      <c r="C12" s="648" t="s">
        <v>146</v>
      </c>
      <c r="D12" s="674" t="s">
        <v>134</v>
      </c>
      <c r="E12" s="676" t="s">
        <v>147</v>
      </c>
      <c r="F12" s="678" t="s">
        <v>154</v>
      </c>
      <c r="G12" s="680" t="s">
        <v>14</v>
      </c>
      <c r="H12" s="682" t="s">
        <v>120</v>
      </c>
      <c r="I12" s="270"/>
      <c r="J12" s="270"/>
      <c r="K12" s="270"/>
      <c r="L12" s="270"/>
      <c r="M12" s="270"/>
      <c r="N12" s="270"/>
    </row>
    <row r="13" spans="1:14" s="24" customFormat="1" ht="20.100000000000001" customHeight="1" x14ac:dyDescent="0.3">
      <c r="A13" s="10"/>
      <c r="B13" s="271"/>
      <c r="C13" s="649"/>
      <c r="D13" s="675"/>
      <c r="E13" s="677"/>
      <c r="F13" s="679"/>
      <c r="G13" s="681"/>
      <c r="H13" s="683"/>
      <c r="I13" s="272"/>
      <c r="J13" s="272"/>
      <c r="K13" s="272"/>
      <c r="L13" s="272"/>
      <c r="M13" s="272"/>
      <c r="N13" s="272"/>
    </row>
    <row r="14" spans="1:14" s="23" customFormat="1" ht="24" customHeight="1" x14ac:dyDescent="0.3">
      <c r="A14" s="8"/>
      <c r="B14" s="273">
        <f t="array" ref="B14:H14">DaysAndWeeks+DATE(CalendarYear,6,1)-WEEKDAY(DATE(CalendarYear,6,1),(週の始まり="月曜日")+1)+15</f>
        <v>45452</v>
      </c>
      <c r="C14" s="266">
        <v>45453</v>
      </c>
      <c r="D14" s="267">
        <v>45454</v>
      </c>
      <c r="E14" s="258">
        <v>45455</v>
      </c>
      <c r="F14" s="256">
        <v>45456</v>
      </c>
      <c r="G14" s="257">
        <v>45457</v>
      </c>
      <c r="H14" s="258">
        <v>45458</v>
      </c>
      <c r="I14" s="259"/>
      <c r="J14" s="259"/>
      <c r="K14" s="259"/>
      <c r="L14" s="259"/>
      <c r="M14" s="259"/>
      <c r="N14" s="259"/>
    </row>
    <row r="15" spans="1:14" s="23" customFormat="1" ht="20.100000000000001" customHeight="1" x14ac:dyDescent="0.3">
      <c r="A15" s="8"/>
      <c r="B15" s="274"/>
      <c r="C15" s="626" t="s">
        <v>6</v>
      </c>
      <c r="D15" s="628" t="s">
        <v>129</v>
      </c>
      <c r="E15" s="630" t="s">
        <v>122</v>
      </c>
      <c r="F15" s="684" t="s">
        <v>164</v>
      </c>
      <c r="G15" s="686" t="s">
        <v>128</v>
      </c>
      <c r="H15" s="646" t="s">
        <v>119</v>
      </c>
      <c r="I15" s="270"/>
      <c r="J15" s="270"/>
      <c r="K15" s="270"/>
      <c r="L15" s="270"/>
      <c r="M15" s="270"/>
      <c r="N15" s="270"/>
    </row>
    <row r="16" spans="1:14" s="23" customFormat="1" ht="20.100000000000001" customHeight="1" x14ac:dyDescent="0.3">
      <c r="A16" s="8"/>
      <c r="B16" s="275"/>
      <c r="C16" s="627"/>
      <c r="D16" s="629"/>
      <c r="E16" s="631"/>
      <c r="F16" s="685"/>
      <c r="G16" s="687"/>
      <c r="H16" s="646"/>
      <c r="I16" s="270"/>
      <c r="J16" s="270"/>
      <c r="K16" s="270"/>
      <c r="L16" s="270"/>
      <c r="M16" s="270"/>
      <c r="N16" s="270"/>
    </row>
    <row r="17" spans="1:14" s="23" customFormat="1" ht="20.100000000000001" customHeight="1" x14ac:dyDescent="0.3">
      <c r="A17" s="8"/>
      <c r="B17" s="274"/>
      <c r="C17" s="664" t="s">
        <v>143</v>
      </c>
      <c r="D17" s="276" t="s">
        <v>141</v>
      </c>
      <c r="E17" s="666" t="s">
        <v>132</v>
      </c>
      <c r="F17" s="668" t="s">
        <v>152</v>
      </c>
      <c r="G17" s="670" t="s">
        <v>145</v>
      </c>
      <c r="H17" s="672" t="s">
        <v>11</v>
      </c>
      <c r="I17" s="270"/>
      <c r="J17" s="270"/>
      <c r="K17" s="270"/>
      <c r="L17" s="270"/>
      <c r="M17" s="270"/>
      <c r="N17" s="270"/>
    </row>
    <row r="18" spans="1:14" s="24" customFormat="1" ht="20.100000000000001" customHeight="1" x14ac:dyDescent="0.3">
      <c r="A18" s="10"/>
      <c r="B18" s="277"/>
      <c r="C18" s="665"/>
      <c r="D18" s="278" t="s">
        <v>144</v>
      </c>
      <c r="E18" s="667"/>
      <c r="F18" s="669"/>
      <c r="G18" s="671"/>
      <c r="H18" s="673"/>
      <c r="I18" s="272"/>
      <c r="J18" s="272"/>
      <c r="K18" s="272"/>
      <c r="L18" s="272"/>
      <c r="M18" s="272"/>
      <c r="N18" s="272"/>
    </row>
    <row r="19" spans="1:14" s="23" customFormat="1" ht="24" customHeight="1" x14ac:dyDescent="0.3">
      <c r="A19" s="8"/>
      <c r="B19" s="279">
        <f t="array" ref="B19:H19">DaysAndWeeks+DATE(CalendarYear,6,1)-WEEKDAY(DATE(CalendarYear,6,1),(週の始まり="月曜日")+1)+22</f>
        <v>45459</v>
      </c>
      <c r="C19" s="266">
        <v>45460</v>
      </c>
      <c r="D19" s="267">
        <v>45461</v>
      </c>
      <c r="E19" s="258">
        <v>45462</v>
      </c>
      <c r="F19" s="256">
        <v>45463</v>
      </c>
      <c r="G19" s="257">
        <v>45464</v>
      </c>
      <c r="H19" s="258">
        <v>45465</v>
      </c>
      <c r="I19" s="268"/>
      <c r="J19" s="259"/>
      <c r="K19" s="259"/>
      <c r="L19" s="259"/>
      <c r="M19" s="259"/>
      <c r="N19" s="259"/>
    </row>
    <row r="20" spans="1:14" s="23" customFormat="1" ht="20.100000000000001" customHeight="1" x14ac:dyDescent="0.3">
      <c r="A20" s="8"/>
      <c r="B20" s="269"/>
      <c r="C20" s="626" t="s">
        <v>6</v>
      </c>
      <c r="D20" s="628" t="s">
        <v>127</v>
      </c>
      <c r="E20" s="660" t="s">
        <v>156</v>
      </c>
      <c r="F20" s="662" t="s">
        <v>133</v>
      </c>
      <c r="G20" s="628" t="s">
        <v>129</v>
      </c>
      <c r="H20" s="646" t="s">
        <v>119</v>
      </c>
      <c r="I20" s="270"/>
      <c r="J20" s="270"/>
      <c r="K20" s="270"/>
      <c r="L20" s="270"/>
      <c r="M20" s="270"/>
      <c r="N20" s="270"/>
    </row>
    <row r="21" spans="1:14" s="23" customFormat="1" ht="20.100000000000001" customHeight="1" x14ac:dyDescent="0.3">
      <c r="A21" s="8"/>
      <c r="B21" s="269"/>
      <c r="C21" s="627"/>
      <c r="D21" s="629"/>
      <c r="E21" s="661"/>
      <c r="F21" s="663"/>
      <c r="G21" s="629"/>
      <c r="H21" s="647"/>
      <c r="I21" s="270"/>
      <c r="J21" s="270"/>
      <c r="K21" s="270"/>
      <c r="L21" s="270"/>
      <c r="M21" s="270"/>
      <c r="N21" s="270"/>
    </row>
    <row r="22" spans="1:14" s="23" customFormat="1" ht="20.100000000000001" customHeight="1" x14ac:dyDescent="0.3">
      <c r="A22" s="8"/>
      <c r="B22" s="269"/>
      <c r="C22" s="648" t="s">
        <v>146</v>
      </c>
      <c r="D22" s="650" t="s">
        <v>150</v>
      </c>
      <c r="E22" s="652" t="s">
        <v>131</v>
      </c>
      <c r="F22" s="654" t="s">
        <v>142</v>
      </c>
      <c r="G22" s="656" t="s">
        <v>14</v>
      </c>
      <c r="H22" s="658" t="s">
        <v>163</v>
      </c>
      <c r="I22" s="270"/>
      <c r="J22" s="270"/>
      <c r="K22" s="270"/>
      <c r="L22" s="270"/>
      <c r="M22" s="270"/>
      <c r="N22" s="270"/>
    </row>
    <row r="23" spans="1:14" s="24" customFormat="1" ht="20.100000000000001" customHeight="1" x14ac:dyDescent="0.3">
      <c r="A23" s="10"/>
      <c r="B23" s="271"/>
      <c r="C23" s="649"/>
      <c r="D23" s="651"/>
      <c r="E23" s="653"/>
      <c r="F23" s="655"/>
      <c r="G23" s="657"/>
      <c r="H23" s="659"/>
      <c r="I23" s="272"/>
      <c r="J23" s="272"/>
      <c r="K23" s="272"/>
      <c r="L23" s="272"/>
      <c r="M23" s="272"/>
      <c r="N23" s="272"/>
    </row>
    <row r="24" spans="1:14" s="23" customFormat="1" ht="24" customHeight="1" x14ac:dyDescent="0.3">
      <c r="A24" s="8"/>
      <c r="B24" s="280">
        <f t="array" ref="B24:H24">DaysAndWeeks+DATE(CalendarYear,6,1)-WEEKDAY(DATE(CalendarYear,6,1),(週の始まり="月曜日")+1)+29</f>
        <v>45466</v>
      </c>
      <c r="C24" s="266">
        <v>45467</v>
      </c>
      <c r="D24" s="267">
        <v>45468</v>
      </c>
      <c r="E24" s="258">
        <v>45469</v>
      </c>
      <c r="F24" s="256">
        <v>45470</v>
      </c>
      <c r="G24" s="257">
        <v>45471</v>
      </c>
      <c r="H24" s="255">
        <v>45472</v>
      </c>
      <c r="I24" s="268"/>
      <c r="J24" s="259"/>
      <c r="K24" s="259"/>
      <c r="L24" s="259"/>
      <c r="M24" s="259"/>
      <c r="N24" s="259"/>
    </row>
    <row r="25" spans="1:14" s="23" customFormat="1" ht="20.100000000000001" customHeight="1" x14ac:dyDescent="0.3">
      <c r="A25" s="8"/>
      <c r="B25" s="625" t="s">
        <v>16</v>
      </c>
      <c r="C25" s="626" t="s">
        <v>6</v>
      </c>
      <c r="D25" s="628" t="s">
        <v>128</v>
      </c>
      <c r="E25" s="630" t="s">
        <v>122</v>
      </c>
      <c r="F25" s="632" t="s">
        <v>165</v>
      </c>
      <c r="G25" s="628" t="s">
        <v>127</v>
      </c>
      <c r="H25" s="634" t="s">
        <v>17</v>
      </c>
      <c r="I25" s="281"/>
      <c r="J25" s="281"/>
      <c r="K25" s="281"/>
      <c r="L25" s="281"/>
      <c r="M25" s="281"/>
      <c r="N25" s="281"/>
    </row>
    <row r="26" spans="1:14" s="23" customFormat="1" ht="20.100000000000001" customHeight="1" x14ac:dyDescent="0.3">
      <c r="A26" s="8"/>
      <c r="B26" s="625"/>
      <c r="C26" s="627"/>
      <c r="D26" s="629"/>
      <c r="E26" s="631"/>
      <c r="F26" s="633"/>
      <c r="G26" s="629"/>
      <c r="H26" s="635"/>
      <c r="I26" s="281"/>
      <c r="J26" s="281"/>
      <c r="K26" s="281"/>
      <c r="L26" s="281"/>
      <c r="M26" s="281"/>
      <c r="N26" s="281"/>
    </row>
    <row r="27" spans="1:14" s="23" customFormat="1" ht="20.100000000000001" customHeight="1" x14ac:dyDescent="0.3">
      <c r="A27" s="8"/>
      <c r="B27" s="282"/>
      <c r="C27" s="636" t="s">
        <v>135</v>
      </c>
      <c r="D27" s="638" t="s">
        <v>116</v>
      </c>
      <c r="E27" s="640" t="s">
        <v>123</v>
      </c>
      <c r="F27" s="644"/>
      <c r="G27" s="642" t="s">
        <v>121</v>
      </c>
      <c r="H27" s="635"/>
      <c r="I27" s="281"/>
      <c r="J27" s="281"/>
      <c r="K27" s="283" t="s">
        <v>136</v>
      </c>
      <c r="L27" s="281"/>
      <c r="M27" s="281"/>
      <c r="N27" s="281"/>
    </row>
    <row r="28" spans="1:14" s="24" customFormat="1" ht="20.100000000000001" customHeight="1" x14ac:dyDescent="0.3">
      <c r="A28" s="10"/>
      <c r="B28" s="284"/>
      <c r="C28" s="637"/>
      <c r="D28" s="639"/>
      <c r="E28" s="641"/>
      <c r="F28" s="645"/>
      <c r="G28" s="643"/>
      <c r="H28" s="635"/>
      <c r="I28" s="285"/>
      <c r="J28" s="285"/>
      <c r="K28" s="283" t="s">
        <v>137</v>
      </c>
      <c r="L28" s="285"/>
      <c r="M28" s="285"/>
      <c r="N28" s="285"/>
    </row>
    <row r="29" spans="1:14" s="23" customFormat="1" ht="24" customHeight="1" x14ac:dyDescent="0.3">
      <c r="A29" s="8"/>
      <c r="B29" s="265">
        <f t="array" ref="B29:C29">DaysAndWeeks+DATE(CalendarYear,6,1)-WEEKDAY(DATE(CalendarYear,6,1),(週の始まり="月曜日")+1)+36</f>
        <v>45473</v>
      </c>
      <c r="C29" s="253">
        <v>45474</v>
      </c>
      <c r="D29" s="286" t="s">
        <v>68</v>
      </c>
      <c r="E29" s="287"/>
      <c r="F29" s="288"/>
      <c r="G29" s="288"/>
      <c r="H29" s="289"/>
      <c r="I29" s="268"/>
      <c r="J29" s="259"/>
      <c r="K29" s="259"/>
      <c r="L29" s="259"/>
      <c r="M29" s="259"/>
      <c r="N29" s="259"/>
    </row>
    <row r="30" spans="1:14" s="23" customFormat="1" ht="20.100000000000001" customHeight="1" x14ac:dyDescent="0.3">
      <c r="A30" s="8"/>
      <c r="B30" s="290"/>
      <c r="C30" s="618"/>
      <c r="D30" s="281"/>
      <c r="E30" s="291" t="s">
        <v>27</v>
      </c>
      <c r="F30" s="620" t="s">
        <v>138</v>
      </c>
      <c r="G30" s="292" t="s">
        <v>75</v>
      </c>
      <c r="H30" s="293"/>
      <c r="I30" s="281"/>
      <c r="J30" s="281"/>
      <c r="K30" s="281"/>
      <c r="L30" s="281"/>
      <c r="M30" s="281"/>
      <c r="N30" s="281"/>
    </row>
    <row r="31" spans="1:14" s="23" customFormat="1" ht="20.100000000000001" customHeight="1" x14ac:dyDescent="0.3">
      <c r="A31" s="8"/>
      <c r="B31" s="290"/>
      <c r="C31" s="619"/>
      <c r="D31" s="294" t="s">
        <v>139</v>
      </c>
      <c r="E31" s="295" t="s">
        <v>23</v>
      </c>
      <c r="F31" s="620"/>
      <c r="G31" s="296" t="s">
        <v>76</v>
      </c>
      <c r="H31" s="297"/>
      <c r="I31" s="298"/>
      <c r="J31" s="281"/>
      <c r="K31" s="281"/>
      <c r="L31" s="281"/>
      <c r="M31" s="281"/>
      <c r="N31" s="281"/>
    </row>
    <row r="32" spans="1:14" s="23" customFormat="1" ht="20.100000000000001" customHeight="1" x14ac:dyDescent="0.3">
      <c r="A32" s="8"/>
      <c r="B32" s="299"/>
      <c r="C32" s="622"/>
      <c r="D32" s="300"/>
      <c r="E32" s="301" t="s">
        <v>49</v>
      </c>
      <c r="F32" s="620"/>
      <c r="G32" s="302" t="s">
        <v>140</v>
      </c>
      <c r="H32" s="623" t="s">
        <v>172</v>
      </c>
      <c r="I32" s="298"/>
      <c r="J32" s="281"/>
      <c r="K32" s="281"/>
      <c r="L32" s="281"/>
      <c r="M32" s="281"/>
      <c r="N32" s="281"/>
    </row>
    <row r="33" spans="1:14" s="24" customFormat="1" ht="20.100000000000001" customHeight="1" x14ac:dyDescent="0.3">
      <c r="A33" s="10"/>
      <c r="B33" s="303"/>
      <c r="C33" s="622"/>
      <c r="D33" s="304"/>
      <c r="E33" s="305" t="s">
        <v>125</v>
      </c>
      <c r="F33" s="621"/>
      <c r="G33" s="302" t="s">
        <v>70</v>
      </c>
      <c r="H33" s="624"/>
      <c r="I33" s="306"/>
      <c r="J33" s="285"/>
      <c r="K33" s="285"/>
      <c r="L33" s="285"/>
      <c r="M33" s="285"/>
      <c r="N33" s="285"/>
    </row>
    <row r="34" spans="1:14" ht="18" x14ac:dyDescent="0.3">
      <c r="B34" s="307"/>
      <c r="C34" s="307"/>
      <c r="D34" s="245"/>
      <c r="E34" s="245"/>
      <c r="F34" s="308"/>
      <c r="G34" s="307"/>
      <c r="H34" s="245"/>
      <c r="I34" s="245"/>
      <c r="J34" s="245"/>
      <c r="K34" s="245"/>
      <c r="L34" s="245"/>
      <c r="M34" s="245"/>
      <c r="N34" s="245"/>
    </row>
  </sheetData>
  <mergeCells count="63">
    <mergeCell ref="B2:D2"/>
    <mergeCell ref="B5:B7"/>
    <mergeCell ref="C5:C6"/>
    <mergeCell ref="D5:D8"/>
    <mergeCell ref="F5:F6"/>
    <mergeCell ref="E7:E8"/>
    <mergeCell ref="F10:F11"/>
    <mergeCell ref="G10:G11"/>
    <mergeCell ref="G5:G6"/>
    <mergeCell ref="H5:H6"/>
    <mergeCell ref="C7:C8"/>
    <mergeCell ref="G7:G8"/>
    <mergeCell ref="H7:H8"/>
    <mergeCell ref="H10:H11"/>
    <mergeCell ref="C10:C11"/>
    <mergeCell ref="D10:D11"/>
    <mergeCell ref="E10:E11"/>
    <mergeCell ref="E5:E6"/>
    <mergeCell ref="H15:H16"/>
    <mergeCell ref="C12:C13"/>
    <mergeCell ref="D12:D13"/>
    <mergeCell ref="E12:E13"/>
    <mergeCell ref="F12:F13"/>
    <mergeCell ref="G12:G13"/>
    <mergeCell ref="H12:H13"/>
    <mergeCell ref="C15:C16"/>
    <mergeCell ref="D15:D16"/>
    <mergeCell ref="E15:E16"/>
    <mergeCell ref="F15:F16"/>
    <mergeCell ref="G15:G16"/>
    <mergeCell ref="C17:C18"/>
    <mergeCell ref="E17:E18"/>
    <mergeCell ref="F17:F18"/>
    <mergeCell ref="G17:G18"/>
    <mergeCell ref="H17:H18"/>
    <mergeCell ref="H20:H21"/>
    <mergeCell ref="C22:C23"/>
    <mergeCell ref="D22:D23"/>
    <mergeCell ref="E22:E23"/>
    <mergeCell ref="F22:F23"/>
    <mergeCell ref="G22:G23"/>
    <mergeCell ref="H22:H23"/>
    <mergeCell ref="C20:C21"/>
    <mergeCell ref="D20:D21"/>
    <mergeCell ref="E20:E21"/>
    <mergeCell ref="F20:F21"/>
    <mergeCell ref="G20:G21"/>
    <mergeCell ref="C30:C31"/>
    <mergeCell ref="F30:F33"/>
    <mergeCell ref="C32:C33"/>
    <mergeCell ref="H32:H33"/>
    <mergeCell ref="B25:B26"/>
    <mergeCell ref="C25:C26"/>
    <mergeCell ref="D25:D26"/>
    <mergeCell ref="E25:E26"/>
    <mergeCell ref="F25:F26"/>
    <mergeCell ref="G25:G26"/>
    <mergeCell ref="H25:H28"/>
    <mergeCell ref="C27:C28"/>
    <mergeCell ref="D27:D28"/>
    <mergeCell ref="E27:E28"/>
    <mergeCell ref="G27:G28"/>
    <mergeCell ref="F27:F28"/>
  </mergeCells>
  <phoneticPr fontId="33"/>
  <conditionalFormatting sqref="B4 C7 F7">
    <cfRule type="expression" dxfId="131" priority="25">
      <formula>DAY(B4)&gt;8</formula>
    </cfRule>
  </conditionalFormatting>
  <conditionalFormatting sqref="B24:B25 B27 F27 B29:B32">
    <cfRule type="expression" dxfId="130" priority="26">
      <formula>AND(DAY(B24)&gt;=1,DAY(B24)&lt;=15)</formula>
    </cfRule>
  </conditionalFormatting>
  <conditionalFormatting sqref="B5:F5">
    <cfRule type="expression" dxfId="129" priority="2">
      <formula>DAY(B5)&gt;8</formula>
    </cfRule>
  </conditionalFormatting>
  <conditionalFormatting sqref="C10">
    <cfRule type="expression" dxfId="128" priority="10">
      <formula>DAY(C10)&gt;8</formula>
    </cfRule>
  </conditionalFormatting>
  <conditionalFormatting sqref="C15">
    <cfRule type="expression" dxfId="127" priority="9">
      <formula>DAY(C15)&gt;8</formula>
    </cfRule>
  </conditionalFormatting>
  <conditionalFormatting sqref="C20">
    <cfRule type="expression" dxfId="126" priority="6">
      <formula>DAY(C20)&gt;8</formula>
    </cfRule>
  </conditionalFormatting>
  <conditionalFormatting sqref="C25">
    <cfRule type="expression" dxfId="125" priority="7">
      <formula>DAY(C25)&gt;8</formula>
    </cfRule>
  </conditionalFormatting>
  <conditionalFormatting sqref="C30">
    <cfRule type="expression" dxfId="124" priority="8">
      <formula>DAY(C30)&gt;8</formula>
    </cfRule>
  </conditionalFormatting>
  <conditionalFormatting sqref="C27:D27">
    <cfRule type="expression" dxfId="123" priority="13">
      <formula>DAY(C27)&gt;8</formula>
    </cfRule>
  </conditionalFormatting>
  <conditionalFormatting sqref="D12">
    <cfRule type="expression" dxfId="122" priority="15">
      <formula>AND(DAY(D12)&gt;=1,DAY(D12)&lt;=15)</formula>
    </cfRule>
  </conditionalFormatting>
  <conditionalFormatting sqref="E7">
    <cfRule type="expression" dxfId="121" priority="4">
      <formula>AND(DAY(E7)&gt;=1,DAY(E7)&lt;=15)</formula>
    </cfRule>
  </conditionalFormatting>
  <conditionalFormatting sqref="E12:F12">
    <cfRule type="expression" dxfId="120" priority="12">
      <formula>DAY(E12)&gt;8</formula>
    </cfRule>
  </conditionalFormatting>
  <conditionalFormatting sqref="E20:F20">
    <cfRule type="expression" dxfId="119" priority="1">
      <formula>AND(DAY(E20)&gt;=1,DAY(E20)&lt;=15)</formula>
    </cfRule>
  </conditionalFormatting>
  <conditionalFormatting sqref="F10">
    <cfRule type="expression" dxfId="118" priority="22">
      <formula>AND(DAY(F10)&gt;=1,DAY(F10)&lt;=15)</formula>
    </cfRule>
  </conditionalFormatting>
  <conditionalFormatting sqref="F15">
    <cfRule type="expression" dxfId="117" priority="3">
      <formula>AND(DAY(F15)&gt;=1,DAY(F15)&lt;=15)</formula>
    </cfRule>
  </conditionalFormatting>
  <conditionalFormatting sqref="F25 H25">
    <cfRule type="expression" dxfId="116" priority="23">
      <formula>AND(DAY(F25)&gt;=1,DAY(F25)&lt;=15)</formula>
    </cfRule>
  </conditionalFormatting>
  <conditionalFormatting sqref="G30:G31">
    <cfRule type="expression" dxfId="115" priority="11">
      <formula>AND(DAY(G30)&gt;=1,DAY(G30)&lt;=15)</formula>
    </cfRule>
  </conditionalFormatting>
  <conditionalFormatting sqref="K27:K28">
    <cfRule type="expression" dxfId="114" priority="18">
      <formula>AND(DAY(K27)&gt;=1,DAY(K27)&lt;=15)</formula>
    </cfRule>
  </conditionalFormatting>
  <dataValidations count="8">
    <dataValidation allowBlank="1" showInputMessage="1" showErrorMessage="1" prompt="5 月の月間カレンダー" sqref="A1" xr:uid="{B780EFA4-4D59-48C0-911E-87680E6BDC3E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E06A9F73-5BE5-4EF3-9634-EE3BB0765860}"/>
    <dataValidation allowBlank="1" showInputMessage="1" showErrorMessage="1" prompt="この行と行 7、9、11、13、15 は、一つ上のセルのカレンダー日に関連する毎日のメモを入力するためのセルです。" sqref="B8" xr:uid="{7EF4DC67-2C9B-4FCE-AEF9-CC9DFC84C506}"/>
    <dataValidation allowBlank="1" showInputMessage="1" prompt="このセルに毎月のメモを入力します" sqref="H32 D5" xr:uid="{A2E72857-FADF-4CBF-8A6A-559816EBC97D}"/>
    <dataValidation allowBlank="1" showInputMessage="1" prompt="下のセルに毎月のメモを入力します" sqref="G7 F30 G17 G32:G33 G27 D29:G29 H29:H31 E30:E32" xr:uid="{7A4A8ECE-F38F-4C01-B68D-8D0CD28501E7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30B83C21-D6EF-44FA-A0C1-34B4752107EE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F2CB517E-448C-4213-B17C-01AE1F8735CB}"/>
    <dataValidation allowBlank="1" showInputMessage="1" showErrorMessage="1" prompt="曜日は自動的に決定されます" sqref="C3:H3" xr:uid="{63CA4E86-2E6A-4043-BED2-570009A1DF0F}"/>
  </dataValidations>
  <printOptions horizontalCentered="1" verticalCentered="1"/>
  <pageMargins left="0.23622047244094491" right="0.23622047244094491" top="0.31496062992125984" bottom="0.31496062992125984" header="0.31496062992125984" footer="0.31496062992125984"/>
  <pageSetup paperSize="9" scale="71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M33"/>
  <sheetViews>
    <sheetView showGridLines="0" topLeftCell="A10" zoomScale="70" zoomScaleNormal="70" workbookViewId="0">
      <selection activeCell="F17" sqref="F17:F18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6384" width="8.90625" style="21"/>
  </cols>
  <sheetData>
    <row r="1" spans="1:13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  <c r="J1" s="21" t="s">
        <v>21</v>
      </c>
    </row>
    <row r="2" spans="1:13" ht="96" customHeight="1" x14ac:dyDescent="0.3">
      <c r="A2" s="1"/>
      <c r="B2" s="710" t="str">
        <f>CalendarYear&amp;"年"&amp;"7月"</f>
        <v>2024年7月</v>
      </c>
      <c r="C2" s="710"/>
      <c r="D2" s="710"/>
      <c r="E2" s="2"/>
      <c r="F2" s="2"/>
      <c r="G2" s="2"/>
      <c r="H2" s="111"/>
      <c r="I2" s="1"/>
    </row>
    <row r="3" spans="1:13" s="22" customFormat="1" ht="24" customHeight="1" x14ac:dyDescent="0.3">
      <c r="A3" s="4"/>
      <c r="B3" s="15" t="str">
        <f>週の始まり</f>
        <v>日曜日</v>
      </c>
      <c r="C3" s="16" t="str">
        <f t="shared" ref="C3:H3" si="0">TEXT(C4,"aaaa")</f>
        <v>月曜日</v>
      </c>
      <c r="D3" s="16" t="str">
        <f t="shared" si="0"/>
        <v>火曜日</v>
      </c>
      <c r="E3" s="16" t="str">
        <f t="shared" si="0"/>
        <v>水曜日</v>
      </c>
      <c r="F3" s="16" t="str">
        <f t="shared" si="0"/>
        <v>木曜日</v>
      </c>
      <c r="G3" s="16" t="str">
        <f t="shared" si="0"/>
        <v>金曜日</v>
      </c>
      <c r="H3" s="17" t="str">
        <f t="shared" si="0"/>
        <v>土曜日</v>
      </c>
      <c r="I3" s="4"/>
    </row>
    <row r="4" spans="1:13" s="23" customFormat="1" ht="24" customHeight="1" x14ac:dyDescent="0.35">
      <c r="A4" s="8"/>
      <c r="B4" s="42">
        <f t="array" ref="B4:H4">DaysAndWeeks+DATE(CalendarYear,7,1)-WEEKDAY(DATE(CalendarYear,7,1),(週の始まり="月曜日")+1)+1</f>
        <v>45473</v>
      </c>
      <c r="C4" s="96">
        <v>45474</v>
      </c>
      <c r="D4" s="96">
        <v>45475</v>
      </c>
      <c r="E4" s="96">
        <v>45476</v>
      </c>
      <c r="F4" s="96">
        <v>45477</v>
      </c>
      <c r="G4" s="96">
        <v>45478</v>
      </c>
      <c r="H4" s="96">
        <v>45479</v>
      </c>
      <c r="I4" s="8"/>
    </row>
    <row r="5" spans="1:13" s="23" customFormat="1" ht="20.100000000000001" customHeight="1" x14ac:dyDescent="0.3">
      <c r="A5" s="8"/>
      <c r="B5" s="713"/>
      <c r="C5" s="714"/>
      <c r="D5" s="26"/>
      <c r="E5" s="26"/>
      <c r="F5" s="26"/>
      <c r="G5" s="83"/>
      <c r="H5" s="646" t="s">
        <v>119</v>
      </c>
      <c r="I5" s="8"/>
    </row>
    <row r="6" spans="1:13" s="23" customFormat="1" ht="20.100000000000001" customHeight="1" x14ac:dyDescent="0.3">
      <c r="A6" s="8"/>
      <c r="B6" s="713"/>
      <c r="C6" s="715"/>
      <c r="D6" s="56"/>
      <c r="E6" s="56"/>
      <c r="F6" s="56"/>
      <c r="G6" s="83"/>
      <c r="H6" s="647"/>
      <c r="I6" s="8"/>
    </row>
    <row r="7" spans="1:13" s="23" customFormat="1" ht="20.100000000000001" customHeight="1" x14ac:dyDescent="0.3">
      <c r="A7" s="8"/>
      <c r="B7" s="713"/>
      <c r="C7" s="310"/>
      <c r="D7" s="56"/>
      <c r="E7" s="56"/>
      <c r="F7" s="56"/>
      <c r="G7" s="84"/>
      <c r="H7" s="720" t="s">
        <v>157</v>
      </c>
      <c r="I7" s="8"/>
    </row>
    <row r="8" spans="1:13" s="24" customFormat="1" ht="20.100000000000001" customHeight="1" x14ac:dyDescent="0.3">
      <c r="A8" s="10"/>
      <c r="B8" s="43"/>
      <c r="C8" s="70"/>
      <c r="D8" s="70"/>
      <c r="E8" s="70"/>
      <c r="F8" s="70"/>
      <c r="G8" s="84"/>
      <c r="H8" s="721"/>
      <c r="I8" s="10"/>
    </row>
    <row r="9" spans="1:13" s="23" customFormat="1" ht="24" customHeight="1" x14ac:dyDescent="0.3">
      <c r="A9" s="8"/>
      <c r="B9" s="44">
        <f t="array" ref="B9:H9">DaysAndWeeks+DATE(CalendarYear,7,1)-WEEKDAY(DATE(CalendarYear,7,1),(週の始まり="月曜日")+1)+8</f>
        <v>45480</v>
      </c>
      <c r="C9" s="97">
        <v>45481</v>
      </c>
      <c r="D9" s="97">
        <v>45482</v>
      </c>
      <c r="E9" s="97">
        <v>45483</v>
      </c>
      <c r="F9" s="97">
        <v>45484</v>
      </c>
      <c r="G9" s="97">
        <v>45485</v>
      </c>
      <c r="H9" s="97">
        <v>45486</v>
      </c>
      <c r="I9" s="8"/>
    </row>
    <row r="10" spans="1:13" s="23" customFormat="1" ht="20.100000000000001" customHeight="1" x14ac:dyDescent="0.3">
      <c r="A10" s="8"/>
      <c r="B10" s="45"/>
      <c r="C10" s="716" t="s">
        <v>169</v>
      </c>
      <c r="D10" s="698" t="s">
        <v>160</v>
      </c>
      <c r="E10" s="618" t="s">
        <v>37</v>
      </c>
      <c r="F10" s="705" t="s">
        <v>149</v>
      </c>
      <c r="G10" s="698" t="s">
        <v>130</v>
      </c>
      <c r="H10" s="646" t="s">
        <v>119</v>
      </c>
      <c r="I10" s="8"/>
      <c r="K10" s="709" t="s">
        <v>151</v>
      </c>
      <c r="L10" s="709"/>
      <c r="M10" s="709"/>
    </row>
    <row r="11" spans="1:13" s="23" customFormat="1" ht="20.100000000000001" customHeight="1" x14ac:dyDescent="0.3">
      <c r="A11" s="8"/>
      <c r="B11" s="45"/>
      <c r="C11" s="717"/>
      <c r="D11" s="699"/>
      <c r="E11" s="619"/>
      <c r="F11" s="706"/>
      <c r="G11" s="699"/>
      <c r="H11" s="647"/>
      <c r="I11" s="8"/>
      <c r="K11" s="709"/>
      <c r="L11" s="709"/>
      <c r="M11" s="709"/>
    </row>
    <row r="12" spans="1:13" s="23" customFormat="1" ht="20.100000000000001" customHeight="1" x14ac:dyDescent="0.3">
      <c r="A12" s="8"/>
      <c r="B12" s="45"/>
      <c r="C12" s="648"/>
      <c r="D12" s="85"/>
      <c r="E12" s="676" t="s">
        <v>159</v>
      </c>
      <c r="F12" s="728" t="s">
        <v>148</v>
      </c>
      <c r="G12" s="656" t="s">
        <v>14</v>
      </c>
      <c r="H12" s="720" t="s">
        <v>157</v>
      </c>
      <c r="I12" s="8"/>
      <c r="K12" s="709"/>
      <c r="L12" s="709"/>
      <c r="M12" s="709"/>
    </row>
    <row r="13" spans="1:13" s="24" customFormat="1" ht="20.100000000000001" customHeight="1" x14ac:dyDescent="0.3">
      <c r="A13" s="10"/>
      <c r="B13" s="46"/>
      <c r="C13" s="649"/>
      <c r="D13" s="86"/>
      <c r="E13" s="677"/>
      <c r="F13" s="729"/>
      <c r="G13" s="657"/>
      <c r="H13" s="721"/>
      <c r="I13" s="10"/>
      <c r="K13" s="709"/>
      <c r="L13" s="709"/>
      <c r="M13" s="709"/>
    </row>
    <row r="14" spans="1:13" s="23" customFormat="1" ht="24" customHeight="1" x14ac:dyDescent="0.3">
      <c r="A14" s="8"/>
      <c r="B14" s="47">
        <f t="array" ref="B14:H14">DaysAndWeeks+DATE(CalendarYear,7,1)-WEEKDAY(DATE(CalendarYear,7,1),(週の始まり="月曜日")+1)+15</f>
        <v>45487</v>
      </c>
      <c r="C14" s="98">
        <v>45488</v>
      </c>
      <c r="D14" s="98">
        <v>45489</v>
      </c>
      <c r="E14" s="98">
        <v>45490</v>
      </c>
      <c r="F14" s="98">
        <v>45491</v>
      </c>
      <c r="G14" s="98">
        <v>45492</v>
      </c>
      <c r="H14" s="98">
        <v>45493</v>
      </c>
      <c r="I14" s="8"/>
      <c r="K14" s="709"/>
      <c r="L14" s="709"/>
      <c r="M14" s="709"/>
    </row>
    <row r="15" spans="1:13" s="23" customFormat="1" ht="20.100000000000001" customHeight="1" x14ac:dyDescent="0.3">
      <c r="A15" s="8"/>
      <c r="B15" s="48"/>
      <c r="C15" s="716" t="s">
        <v>169</v>
      </c>
      <c r="D15" s="698" t="s">
        <v>161</v>
      </c>
      <c r="E15" s="630" t="s">
        <v>122</v>
      </c>
      <c r="F15" s="684" t="s">
        <v>158</v>
      </c>
      <c r="G15" s="698" t="s">
        <v>160</v>
      </c>
      <c r="H15" s="646" t="s">
        <v>119</v>
      </c>
      <c r="I15" s="8"/>
      <c r="K15" s="709"/>
      <c r="L15" s="709"/>
      <c r="M15" s="709"/>
    </row>
    <row r="16" spans="1:13" s="23" customFormat="1" ht="20.100000000000001" customHeight="1" x14ac:dyDescent="0.3">
      <c r="A16" s="8"/>
      <c r="B16" s="48"/>
      <c r="C16" s="717"/>
      <c r="D16" s="699"/>
      <c r="E16" s="631"/>
      <c r="F16" s="685"/>
      <c r="G16" s="699"/>
      <c r="H16" s="647"/>
      <c r="I16" s="8"/>
    </row>
    <row r="17" spans="1:9" s="23" customFormat="1" ht="20.100000000000001" customHeight="1" x14ac:dyDescent="0.3">
      <c r="A17" s="8"/>
      <c r="B17" s="48"/>
      <c r="C17" s="723" t="s">
        <v>174</v>
      </c>
      <c r="D17" s="71"/>
      <c r="E17" s="652" t="s">
        <v>131</v>
      </c>
      <c r="F17" s="648" t="s">
        <v>166</v>
      </c>
      <c r="G17" s="638" t="s">
        <v>116</v>
      </c>
      <c r="H17" s="726" t="s">
        <v>150</v>
      </c>
      <c r="I17" s="8"/>
    </row>
    <row r="18" spans="1:9" s="24" customFormat="1" ht="20.100000000000001" customHeight="1" x14ac:dyDescent="0.3">
      <c r="A18" s="10"/>
      <c r="B18" s="43"/>
      <c r="C18" s="649"/>
      <c r="D18" s="70"/>
      <c r="E18" s="653"/>
      <c r="F18" s="649"/>
      <c r="G18" s="639"/>
      <c r="H18" s="727"/>
      <c r="I18" s="10"/>
    </row>
    <row r="19" spans="1:9" s="23" customFormat="1" ht="24" customHeight="1" x14ac:dyDescent="0.3">
      <c r="A19" s="8"/>
      <c r="B19" s="44">
        <f t="array" ref="B19:H19">DaysAndWeeks+DATE(CalendarYear,7,1)-WEEKDAY(DATE(CalendarYear,7,1),(週の始まり="月曜日")+1)+22</f>
        <v>45494</v>
      </c>
      <c r="C19" s="97">
        <v>45495</v>
      </c>
      <c r="D19" s="97">
        <v>45496</v>
      </c>
      <c r="E19" s="97">
        <v>45497</v>
      </c>
      <c r="F19" s="97">
        <v>45498</v>
      </c>
      <c r="G19" s="97">
        <v>45499</v>
      </c>
      <c r="H19" s="97">
        <v>45500</v>
      </c>
      <c r="I19" s="8"/>
    </row>
    <row r="20" spans="1:9" s="23" customFormat="1" ht="20.100000000000001" customHeight="1" x14ac:dyDescent="0.3">
      <c r="A20" s="8"/>
      <c r="B20" s="45"/>
      <c r="C20" s="626" t="s">
        <v>6</v>
      </c>
      <c r="D20" s="698" t="s">
        <v>130</v>
      </c>
      <c r="E20" s="646" t="s">
        <v>119</v>
      </c>
      <c r="F20" s="720" t="s">
        <v>167</v>
      </c>
      <c r="G20" s="698" t="s">
        <v>161</v>
      </c>
      <c r="H20" s="646" t="s">
        <v>119</v>
      </c>
      <c r="I20" s="8"/>
    </row>
    <row r="21" spans="1:9" s="23" customFormat="1" ht="20.100000000000001" customHeight="1" x14ac:dyDescent="0.3">
      <c r="A21" s="8"/>
      <c r="B21" s="45"/>
      <c r="C21" s="627"/>
      <c r="D21" s="699"/>
      <c r="E21" s="647"/>
      <c r="F21" s="721"/>
      <c r="G21" s="699"/>
      <c r="H21" s="647"/>
      <c r="I21" s="8"/>
    </row>
    <row r="22" spans="1:9" s="23" customFormat="1" ht="20.100000000000001" customHeight="1" x14ac:dyDescent="0.35">
      <c r="A22" s="8"/>
      <c r="B22" s="45"/>
      <c r="C22" s="311" t="s">
        <v>168</v>
      </c>
      <c r="D22" s="664" t="s">
        <v>171</v>
      </c>
      <c r="E22" s="718" t="s">
        <v>175</v>
      </c>
      <c r="F22" s="678" t="s">
        <v>154</v>
      </c>
      <c r="G22" s="656" t="s">
        <v>14</v>
      </c>
      <c r="H22" s="312" t="s">
        <v>106</v>
      </c>
      <c r="I22" s="8"/>
    </row>
    <row r="23" spans="1:9" s="24" customFormat="1" ht="20.100000000000001" customHeight="1" x14ac:dyDescent="0.3">
      <c r="A23" s="10"/>
      <c r="B23" s="46"/>
      <c r="C23" s="314" t="s">
        <v>170</v>
      </c>
      <c r="D23" s="665"/>
      <c r="E23" s="719"/>
      <c r="F23" s="679"/>
      <c r="G23" s="657"/>
      <c r="H23" s="313" t="s">
        <v>20</v>
      </c>
      <c r="I23" s="10"/>
    </row>
    <row r="24" spans="1:9" s="23" customFormat="1" ht="24" customHeight="1" x14ac:dyDescent="0.3">
      <c r="A24" s="8"/>
      <c r="B24" s="47">
        <f t="array" ref="B24:H24">DaysAndWeeks+DATE(CalendarYear,7,1)-WEEKDAY(DATE(CalendarYear,7,1),(週の始まり="月曜日")+1)+29</f>
        <v>45501</v>
      </c>
      <c r="C24" s="98">
        <v>45502</v>
      </c>
      <c r="D24" s="98">
        <v>45503</v>
      </c>
      <c r="E24" s="98">
        <v>45504</v>
      </c>
      <c r="F24" s="98">
        <v>45505</v>
      </c>
      <c r="G24" s="98">
        <v>45506</v>
      </c>
      <c r="H24" s="309">
        <v>45507</v>
      </c>
      <c r="I24" s="8"/>
    </row>
    <row r="25" spans="1:9" s="23" customFormat="1" ht="20.100000000000001" customHeight="1" x14ac:dyDescent="0.3">
      <c r="A25" s="8"/>
      <c r="B25" s="48"/>
      <c r="C25" s="640" t="s">
        <v>123</v>
      </c>
      <c r="D25" s="698" t="s">
        <v>160</v>
      </c>
      <c r="E25" s="630" t="s">
        <v>122</v>
      </c>
      <c r="F25" s="636" t="s">
        <v>135</v>
      </c>
      <c r="G25" s="698" t="s">
        <v>130</v>
      </c>
      <c r="H25" s="646" t="s">
        <v>119</v>
      </c>
      <c r="I25" s="8"/>
    </row>
    <row r="26" spans="1:9" s="23" customFormat="1" ht="20.100000000000001" customHeight="1" x14ac:dyDescent="0.3">
      <c r="A26" s="8"/>
      <c r="B26" s="48"/>
      <c r="C26" s="641"/>
      <c r="D26" s="699"/>
      <c r="E26" s="631"/>
      <c r="F26" s="637"/>
      <c r="G26" s="699"/>
      <c r="H26" s="647"/>
      <c r="I26" s="8"/>
    </row>
    <row r="27" spans="1:9" s="23" customFormat="1" ht="20.100000000000001" customHeight="1" x14ac:dyDescent="0.3">
      <c r="A27" s="8"/>
      <c r="B27" s="48"/>
      <c r="C27" s="723" t="s">
        <v>174</v>
      </c>
      <c r="D27" s="105"/>
      <c r="E27" s="728" t="s">
        <v>148</v>
      </c>
      <c r="F27" s="724" t="s">
        <v>162</v>
      </c>
      <c r="G27" s="694" t="s">
        <v>121</v>
      </c>
      <c r="H27" s="672" t="s">
        <v>11</v>
      </c>
      <c r="I27" s="8"/>
    </row>
    <row r="28" spans="1:9" s="24" customFormat="1" ht="20.100000000000001" customHeight="1" x14ac:dyDescent="0.3">
      <c r="A28" s="10"/>
      <c r="B28" s="43"/>
      <c r="C28" s="649"/>
      <c r="D28" s="106"/>
      <c r="E28" s="729"/>
      <c r="F28" s="725"/>
      <c r="G28" s="695"/>
      <c r="H28" s="673"/>
      <c r="I28" s="10"/>
    </row>
    <row r="29" spans="1:9" s="23" customFormat="1" ht="24" customHeight="1" x14ac:dyDescent="0.3">
      <c r="A29" s="8"/>
      <c r="B29" s="44">
        <f t="array" ref="B29:C29">DaysAndWeeks+DATE(CalendarYear,7,1)-WEEKDAY(DATE(CalendarYear,7,1),(週の始まり="月曜日")+1)+36</f>
        <v>45508</v>
      </c>
      <c r="C29" s="97">
        <v>45509</v>
      </c>
      <c r="D29" s="711" t="s">
        <v>0</v>
      </c>
      <c r="E29" s="711"/>
      <c r="F29" s="711"/>
      <c r="G29" s="711"/>
      <c r="H29" s="712"/>
      <c r="I29" s="8"/>
    </row>
    <row r="30" spans="1:9" s="23" customFormat="1" ht="20.100000000000001" customHeight="1" x14ac:dyDescent="0.3">
      <c r="A30" s="8"/>
      <c r="B30" s="45"/>
      <c r="C30" s="698" t="s">
        <v>176</v>
      </c>
      <c r="D30" s="281"/>
      <c r="E30" s="291" t="s">
        <v>27</v>
      </c>
      <c r="F30" s="620" t="s">
        <v>138</v>
      </c>
      <c r="G30" s="292" t="s">
        <v>75</v>
      </c>
      <c r="H30" s="722" t="s">
        <v>155</v>
      </c>
      <c r="I30" s="8"/>
    </row>
    <row r="31" spans="1:9" s="23" customFormat="1" ht="20.100000000000001" customHeight="1" x14ac:dyDescent="0.3">
      <c r="A31" s="8"/>
      <c r="B31" s="45"/>
      <c r="C31" s="699"/>
      <c r="D31" s="294" t="s">
        <v>139</v>
      </c>
      <c r="E31" s="295" t="s">
        <v>23</v>
      </c>
      <c r="F31" s="620"/>
      <c r="G31" s="296" t="s">
        <v>76</v>
      </c>
      <c r="H31" s="722"/>
      <c r="I31" s="8"/>
    </row>
    <row r="32" spans="1:9" s="23" customFormat="1" ht="20.100000000000001" customHeight="1" x14ac:dyDescent="0.3">
      <c r="A32" s="8"/>
      <c r="B32" s="45"/>
      <c r="C32" s="707" t="s">
        <v>189</v>
      </c>
      <c r="D32" s="300"/>
      <c r="E32" s="301" t="s">
        <v>49</v>
      </c>
      <c r="F32" s="620"/>
      <c r="G32" s="302" t="s">
        <v>140</v>
      </c>
      <c r="H32" s="623" t="s">
        <v>192</v>
      </c>
      <c r="I32" s="8"/>
    </row>
    <row r="33" spans="1:9" s="24" customFormat="1" ht="20.100000000000001" customHeight="1" x14ac:dyDescent="0.3">
      <c r="A33" s="10"/>
      <c r="B33" s="46"/>
      <c r="C33" s="708"/>
      <c r="D33" s="304"/>
      <c r="E33" s="305" t="s">
        <v>125</v>
      </c>
      <c r="F33" s="621"/>
      <c r="G33" s="302" t="s">
        <v>70</v>
      </c>
      <c r="H33" s="624"/>
      <c r="I33" s="10"/>
    </row>
  </sheetData>
  <mergeCells count="55">
    <mergeCell ref="D10:D11"/>
    <mergeCell ref="D15:D16"/>
    <mergeCell ref="D20:D21"/>
    <mergeCell ref="D25:D26"/>
    <mergeCell ref="G10:G11"/>
    <mergeCell ref="G15:G16"/>
    <mergeCell ref="G20:G21"/>
    <mergeCell ref="G25:G26"/>
    <mergeCell ref="E15:E16"/>
    <mergeCell ref="E25:E26"/>
    <mergeCell ref="F10:F11"/>
    <mergeCell ref="F15:F16"/>
    <mergeCell ref="F25:F26"/>
    <mergeCell ref="F20:F21"/>
    <mergeCell ref="H17:H18"/>
    <mergeCell ref="C25:C26"/>
    <mergeCell ref="C12:C13"/>
    <mergeCell ref="C17:C18"/>
    <mergeCell ref="H27:H28"/>
    <mergeCell ref="F12:F13"/>
    <mergeCell ref="E12:E13"/>
    <mergeCell ref="E27:E28"/>
    <mergeCell ref="D22:D23"/>
    <mergeCell ref="H7:H8"/>
    <mergeCell ref="C30:C31"/>
    <mergeCell ref="E10:E11"/>
    <mergeCell ref="E20:E21"/>
    <mergeCell ref="F30:F33"/>
    <mergeCell ref="H32:H33"/>
    <mergeCell ref="H30:H31"/>
    <mergeCell ref="C27:C28"/>
    <mergeCell ref="E17:E18"/>
    <mergeCell ref="F27:F28"/>
    <mergeCell ref="F17:F18"/>
    <mergeCell ref="H10:H11"/>
    <mergeCell ref="H15:H16"/>
    <mergeCell ref="H20:H21"/>
    <mergeCell ref="H25:H26"/>
    <mergeCell ref="H12:H13"/>
    <mergeCell ref="C32:C33"/>
    <mergeCell ref="K10:M15"/>
    <mergeCell ref="B2:D2"/>
    <mergeCell ref="D29:H29"/>
    <mergeCell ref="B5:B7"/>
    <mergeCell ref="F22:F23"/>
    <mergeCell ref="C5:C6"/>
    <mergeCell ref="G17:G18"/>
    <mergeCell ref="G27:G28"/>
    <mergeCell ref="G12:G13"/>
    <mergeCell ref="G22:G23"/>
    <mergeCell ref="C10:C11"/>
    <mergeCell ref="C15:C16"/>
    <mergeCell ref="C20:C21"/>
    <mergeCell ref="E22:E23"/>
    <mergeCell ref="H5:H6"/>
  </mergeCells>
  <phoneticPr fontId="33"/>
  <conditionalFormatting sqref="B4:G4 B5 D5:F6 C7:F7">
    <cfRule type="expression" dxfId="113" priority="32">
      <formula>DAY(B4)&gt;8</formula>
    </cfRule>
  </conditionalFormatting>
  <conditionalFormatting sqref="B24:H24 B25:B27 B29:C29 B30:B32">
    <cfRule type="expression" dxfId="112" priority="33">
      <formula>AND(DAY(B24)&gt;=1,DAY(B24)&lt;=15)</formula>
    </cfRule>
  </conditionalFormatting>
  <conditionalFormatting sqref="C10">
    <cfRule type="expression" dxfId="111" priority="15">
      <formula>DAY(C10)&gt;8</formula>
    </cfRule>
  </conditionalFormatting>
  <conditionalFormatting sqref="C15">
    <cfRule type="expression" dxfId="110" priority="14">
      <formula>DAY(C15)&gt;8</formula>
    </cfRule>
  </conditionalFormatting>
  <conditionalFormatting sqref="C20">
    <cfRule type="expression" dxfId="109" priority="13">
      <formula>DAY(C20)&gt;8</formula>
    </cfRule>
  </conditionalFormatting>
  <conditionalFormatting sqref="C22">
    <cfRule type="expression" dxfId="108" priority="16">
      <formula>DAY(C22)&gt;8</formula>
    </cfRule>
  </conditionalFormatting>
  <conditionalFormatting sqref="D27:E27">
    <cfRule type="expression" dxfId="107" priority="4">
      <formula>AND(DAY(D27)&gt;=1,DAY(D27)&lt;=15)</formula>
    </cfRule>
  </conditionalFormatting>
  <conditionalFormatting sqref="E12">
    <cfRule type="expression" dxfId="106" priority="6">
      <formula>DAY(E12)&gt;8</formula>
    </cfRule>
  </conditionalFormatting>
  <conditionalFormatting sqref="F10">
    <cfRule type="expression" dxfId="105" priority="10">
      <formula>DAY(F10)&gt;8</formula>
    </cfRule>
  </conditionalFormatting>
  <conditionalFormatting sqref="F12">
    <cfRule type="expression" dxfId="104" priority="1">
      <formula>AND(DAY(F12)&gt;=1,DAY(F12)&lt;=15)</formula>
    </cfRule>
  </conditionalFormatting>
  <conditionalFormatting sqref="F15">
    <cfRule type="expression" dxfId="103" priority="9">
      <formula>AND(DAY(F15)&gt;=1,DAY(F15)&lt;=15)</formula>
    </cfRule>
  </conditionalFormatting>
  <conditionalFormatting sqref="F22">
    <cfRule type="expression" dxfId="102" priority="2">
      <formula>DAY(F22)&gt;8</formula>
    </cfRule>
  </conditionalFormatting>
  <conditionalFormatting sqref="F25">
    <cfRule type="expression" dxfId="101" priority="3">
      <formula>DAY(F25)&gt;8</formula>
    </cfRule>
  </conditionalFormatting>
  <conditionalFormatting sqref="G17">
    <cfRule type="expression" dxfId="100" priority="19">
      <formula>DAY(G17)&gt;8</formula>
    </cfRule>
  </conditionalFormatting>
  <conditionalFormatting sqref="G30:G31">
    <cfRule type="expression" dxfId="99" priority="17">
      <formula>AND(DAY(G30)&gt;=1,DAY(G30)&lt;=15)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600-000004000000}"/>
    <dataValidation allowBlank="1" showInputMessage="1" prompt="このセルに毎月のメモを入力します" sqref="H32" xr:uid="{D170A3F4-D452-4516-B79A-CDA7DF7C2042}"/>
    <dataValidation allowBlank="1" showInputMessage="1" prompt="下のセルに毎月のメモを入力します" sqref="D29:H29 F30 G32:G33 E30:E32 H30 G27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69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J33"/>
  <sheetViews>
    <sheetView showGridLines="0" topLeftCell="A7" zoomScale="85" zoomScaleNormal="85" zoomScaleSheetLayoutView="70" workbookViewId="0">
      <selection activeCell="F12" sqref="F12:F13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6384" width="8.90625" style="21"/>
  </cols>
  <sheetData>
    <row r="1" spans="1:10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10" ht="96" customHeight="1" x14ac:dyDescent="0.3">
      <c r="A2" s="1"/>
      <c r="B2" s="710" t="str">
        <f>CalendarYear&amp;"年"&amp;"8月"</f>
        <v>2024年8月</v>
      </c>
      <c r="C2" s="710"/>
      <c r="D2" s="710"/>
      <c r="E2" s="2"/>
      <c r="F2" s="2"/>
      <c r="G2" s="2"/>
      <c r="H2" s="111"/>
      <c r="I2" s="1"/>
    </row>
    <row r="3" spans="1:10" s="22" customFormat="1" ht="24" customHeight="1" x14ac:dyDescent="0.3">
      <c r="A3" s="4"/>
      <c r="B3" s="15" t="str">
        <f>週の始まり</f>
        <v>日曜日</v>
      </c>
      <c r="C3" s="16" t="str">
        <f t="shared" ref="C3:H3" si="0">TEXT(C4,"aaaa")</f>
        <v>月曜日</v>
      </c>
      <c r="D3" s="16" t="str">
        <f t="shared" si="0"/>
        <v>火曜日</v>
      </c>
      <c r="E3" s="16" t="str">
        <f t="shared" si="0"/>
        <v>水曜日</v>
      </c>
      <c r="F3" s="16" t="str">
        <f t="shared" si="0"/>
        <v>木曜日</v>
      </c>
      <c r="G3" s="16" t="str">
        <f t="shared" si="0"/>
        <v>金曜日</v>
      </c>
      <c r="H3" s="17" t="str">
        <f t="shared" si="0"/>
        <v>土曜日</v>
      </c>
      <c r="I3" s="4"/>
    </row>
    <row r="4" spans="1:10" s="23" customFormat="1" ht="24" customHeight="1" x14ac:dyDescent="0.35">
      <c r="A4" s="8"/>
      <c r="B4" s="42">
        <f t="array" ref="B4:H4">DaysAndWeeks+DATE(CalendarYear,8,1)-WEEKDAY(DATE(CalendarYear,8,1),(週の始まり="月曜日")+1)+1</f>
        <v>45501</v>
      </c>
      <c r="C4" s="96">
        <v>45502</v>
      </c>
      <c r="D4" s="96">
        <v>45503</v>
      </c>
      <c r="E4" s="96">
        <v>45504</v>
      </c>
      <c r="F4" s="96">
        <v>45505</v>
      </c>
      <c r="G4" s="96">
        <v>45506</v>
      </c>
      <c r="H4" s="96">
        <v>45507</v>
      </c>
      <c r="I4" s="8"/>
    </row>
    <row r="5" spans="1:10" s="23" customFormat="1" ht="20.100000000000001" customHeight="1" x14ac:dyDescent="0.3">
      <c r="A5" s="8"/>
      <c r="B5" s="713"/>
      <c r="C5" s="83"/>
      <c r="D5" s="626" t="s">
        <v>6</v>
      </c>
      <c r="E5" s="630" t="s">
        <v>187</v>
      </c>
      <c r="F5" s="676" t="s">
        <v>180</v>
      </c>
      <c r="G5" s="707" t="s">
        <v>191</v>
      </c>
      <c r="H5" s="646" t="s">
        <v>119</v>
      </c>
      <c r="I5" s="8"/>
    </row>
    <row r="6" spans="1:10" s="23" customFormat="1" ht="20.100000000000001" customHeight="1" x14ac:dyDescent="0.3">
      <c r="A6" s="8"/>
      <c r="B6" s="713"/>
      <c r="C6" s="83"/>
      <c r="D6" s="627"/>
      <c r="E6" s="631"/>
      <c r="F6" s="677"/>
      <c r="G6" s="708"/>
      <c r="H6" s="647"/>
      <c r="I6" s="8"/>
    </row>
    <row r="7" spans="1:10" s="23" customFormat="1" ht="20.100000000000001" customHeight="1" x14ac:dyDescent="0.3">
      <c r="A7" s="8"/>
      <c r="B7" s="713"/>
      <c r="C7" s="108"/>
      <c r="D7" s="737"/>
      <c r="E7" s="720" t="s">
        <v>157</v>
      </c>
      <c r="F7" s="276" t="s">
        <v>141</v>
      </c>
      <c r="G7" s="670" t="s">
        <v>145</v>
      </c>
      <c r="H7" s="696" t="s">
        <v>188</v>
      </c>
      <c r="I7" s="8"/>
    </row>
    <row r="8" spans="1:10" s="24" customFormat="1" ht="20.100000000000001" customHeight="1" x14ac:dyDescent="0.3">
      <c r="A8" s="10"/>
      <c r="B8" s="43"/>
      <c r="C8" s="109"/>
      <c r="D8" s="738"/>
      <c r="E8" s="721"/>
      <c r="F8" s="278" t="s">
        <v>144</v>
      </c>
      <c r="G8" s="671"/>
      <c r="H8" s="697"/>
      <c r="I8" s="10"/>
    </row>
    <row r="9" spans="1:10" s="23" customFormat="1" ht="24" customHeight="1" x14ac:dyDescent="0.3">
      <c r="A9" s="8"/>
      <c r="B9" s="44">
        <f t="array" ref="B9:H9">DaysAndWeeks+DATE(CalendarYear,8,1)-WEEKDAY(DATE(CalendarYear,8,1),(週の始まり="月曜日")+1)+8</f>
        <v>45508</v>
      </c>
      <c r="C9" s="97">
        <v>45509</v>
      </c>
      <c r="D9" s="97">
        <v>45510</v>
      </c>
      <c r="E9" s="97">
        <v>45511</v>
      </c>
      <c r="F9" s="97">
        <v>45512</v>
      </c>
      <c r="G9" s="97">
        <v>45513</v>
      </c>
      <c r="H9" s="97">
        <v>45514</v>
      </c>
      <c r="I9" s="8"/>
    </row>
    <row r="10" spans="1:10" s="23" customFormat="1" ht="20.100000000000001" customHeight="1" x14ac:dyDescent="0.3">
      <c r="A10" s="8"/>
      <c r="B10" s="45"/>
      <c r="C10" s="698" t="s">
        <v>178</v>
      </c>
      <c r="D10" s="626" t="s">
        <v>6</v>
      </c>
      <c r="E10" s="79"/>
      <c r="F10" s="705" t="s">
        <v>184</v>
      </c>
      <c r="G10" s="698" t="s">
        <v>179</v>
      </c>
      <c r="H10" s="646" t="s">
        <v>119</v>
      </c>
      <c r="I10" s="8"/>
    </row>
    <row r="11" spans="1:10" s="23" customFormat="1" ht="20.100000000000001" customHeight="1" x14ac:dyDescent="0.3">
      <c r="A11" s="8"/>
      <c r="B11" s="45"/>
      <c r="C11" s="699"/>
      <c r="D11" s="627"/>
      <c r="E11" s="79"/>
      <c r="F11" s="706"/>
      <c r="G11" s="699"/>
      <c r="H11" s="647"/>
      <c r="I11" s="8"/>
    </row>
    <row r="12" spans="1:10" s="23" customFormat="1" ht="20.100000000000001" customHeight="1" x14ac:dyDescent="0.3">
      <c r="A12" s="8"/>
      <c r="B12" s="45"/>
      <c r="C12" s="656" t="s">
        <v>14</v>
      </c>
      <c r="D12" s="652" t="s">
        <v>131</v>
      </c>
      <c r="E12" s="707" t="s">
        <v>190</v>
      </c>
      <c r="F12" s="745" t="s">
        <v>182</v>
      </c>
      <c r="G12" s="638" t="s">
        <v>116</v>
      </c>
      <c r="H12" s="316" t="s">
        <v>183</v>
      </c>
      <c r="I12" s="8"/>
    </row>
    <row r="13" spans="1:10" s="24" customFormat="1" ht="20.100000000000001" customHeight="1" x14ac:dyDescent="0.3">
      <c r="A13" s="10"/>
      <c r="B13" s="46"/>
      <c r="C13" s="657"/>
      <c r="D13" s="653"/>
      <c r="E13" s="708"/>
      <c r="F13" s="746"/>
      <c r="G13" s="639"/>
      <c r="H13" s="112"/>
      <c r="I13" s="10"/>
    </row>
    <row r="14" spans="1:10" s="23" customFormat="1" ht="24" customHeight="1" x14ac:dyDescent="0.3">
      <c r="A14" s="8"/>
      <c r="B14" s="47">
        <f t="array" ref="B14:H14">DaysAndWeeks+DATE(CalendarYear,8,1)-WEEKDAY(DATE(CalendarYear,8,1),(週の始まり="月曜日")+1)+15</f>
        <v>45515</v>
      </c>
      <c r="C14" s="98">
        <v>45516</v>
      </c>
      <c r="D14" s="98">
        <v>45517</v>
      </c>
      <c r="E14" s="98">
        <v>45518</v>
      </c>
      <c r="F14" s="98">
        <v>45519</v>
      </c>
      <c r="G14" s="98">
        <v>45520</v>
      </c>
      <c r="H14" s="98">
        <v>45521</v>
      </c>
      <c r="I14" s="8"/>
    </row>
    <row r="15" spans="1:10" s="23" customFormat="1" ht="20.100000000000001" customHeight="1" x14ac:dyDescent="0.3">
      <c r="A15" s="8"/>
      <c r="B15" s="48"/>
      <c r="C15" s="698" t="s">
        <v>177</v>
      </c>
      <c r="D15" s="739" t="s">
        <v>221</v>
      </c>
      <c r="E15" s="630" t="s">
        <v>122</v>
      </c>
      <c r="F15" s="741" t="s">
        <v>222</v>
      </c>
      <c r="G15" s="698" t="s">
        <v>178</v>
      </c>
      <c r="H15" s="646" t="s">
        <v>119</v>
      </c>
      <c r="I15" s="8"/>
      <c r="J15"/>
    </row>
    <row r="16" spans="1:10" s="23" customFormat="1" ht="20.100000000000001" customHeight="1" x14ac:dyDescent="0.3">
      <c r="A16" s="8"/>
      <c r="B16" s="48"/>
      <c r="C16" s="699"/>
      <c r="D16" s="740"/>
      <c r="E16" s="631"/>
      <c r="F16" s="742"/>
      <c r="G16" s="699"/>
      <c r="H16" s="647"/>
      <c r="I16" s="8"/>
    </row>
    <row r="17" spans="1:10" s="23" customFormat="1" ht="20.100000000000001" customHeight="1" x14ac:dyDescent="0.3">
      <c r="A17" s="8"/>
      <c r="B17" s="48"/>
      <c r="C17" s="730" t="s">
        <v>174</v>
      </c>
      <c r="D17" s="747"/>
      <c r="E17" s="720" t="s">
        <v>157</v>
      </c>
      <c r="F17" s="743" t="s">
        <v>220</v>
      </c>
      <c r="G17" s="670" t="s">
        <v>145</v>
      </c>
      <c r="H17" s="672" t="s">
        <v>11</v>
      </c>
      <c r="I17" s="8"/>
      <c r="J17"/>
    </row>
    <row r="18" spans="1:10" s="24" customFormat="1" ht="20.100000000000001" customHeight="1" x14ac:dyDescent="0.3">
      <c r="A18" s="10"/>
      <c r="B18" s="43"/>
      <c r="C18" s="731"/>
      <c r="D18" s="748"/>
      <c r="E18" s="721"/>
      <c r="F18" s="744"/>
      <c r="G18" s="671"/>
      <c r="H18" s="673"/>
      <c r="I18" s="10"/>
      <c r="J18"/>
    </row>
    <row r="19" spans="1:10" s="23" customFormat="1" ht="24" customHeight="1" x14ac:dyDescent="0.3">
      <c r="A19" s="8"/>
      <c r="B19" s="44">
        <f t="array" ref="B19:H19">DaysAndWeeks+DATE(CalendarYear,8,1)-WEEKDAY(DATE(CalendarYear,8,1),(週の始まり="月曜日")+1)+22</f>
        <v>45522</v>
      </c>
      <c r="C19" s="97">
        <v>45523</v>
      </c>
      <c r="D19" s="97">
        <v>45524</v>
      </c>
      <c r="E19" s="97">
        <v>45525</v>
      </c>
      <c r="F19" s="97">
        <v>45526</v>
      </c>
      <c r="G19" s="97">
        <v>45527</v>
      </c>
      <c r="H19" s="97">
        <v>45528</v>
      </c>
      <c r="I19" s="8"/>
    </row>
    <row r="20" spans="1:10" s="23" customFormat="1" ht="20.100000000000001" customHeight="1" x14ac:dyDescent="0.35">
      <c r="A20" s="8"/>
      <c r="B20" s="45"/>
      <c r="C20" s="698" t="s">
        <v>179</v>
      </c>
      <c r="D20" s="626" t="s">
        <v>6</v>
      </c>
      <c r="E20" s="618" t="s">
        <v>199</v>
      </c>
      <c r="F20" s="716" t="s">
        <v>186</v>
      </c>
      <c r="G20" s="698" t="s">
        <v>177</v>
      </c>
      <c r="H20" s="315" t="s">
        <v>173</v>
      </c>
      <c r="I20" s="8"/>
    </row>
    <row r="21" spans="1:10" s="23" customFormat="1" ht="20.100000000000001" customHeight="1" x14ac:dyDescent="0.3">
      <c r="A21" s="8"/>
      <c r="B21" s="45"/>
      <c r="C21" s="699"/>
      <c r="D21" s="627"/>
      <c r="E21" s="619"/>
      <c r="F21" s="717"/>
      <c r="G21" s="699"/>
      <c r="H21" s="81" t="s">
        <v>200</v>
      </c>
      <c r="I21" s="8"/>
    </row>
    <row r="22" spans="1:10" s="23" customFormat="1" ht="20.100000000000001" customHeight="1" x14ac:dyDescent="0.3">
      <c r="A22" s="8"/>
      <c r="B22" s="45"/>
      <c r="C22" s="718" t="s">
        <v>197</v>
      </c>
      <c r="D22" s="732" t="s">
        <v>218</v>
      </c>
      <c r="E22" s="636" t="s">
        <v>135</v>
      </c>
      <c r="F22" s="724" t="s">
        <v>181</v>
      </c>
      <c r="G22" s="618" t="s">
        <v>199</v>
      </c>
      <c r="H22" s="8"/>
    </row>
    <row r="23" spans="1:10" s="24" customFormat="1" ht="20.100000000000001" customHeight="1" x14ac:dyDescent="0.3">
      <c r="A23" s="10"/>
      <c r="B23" s="46"/>
      <c r="C23" s="719"/>
      <c r="D23" s="733"/>
      <c r="E23" s="637"/>
      <c r="F23" s="725"/>
      <c r="G23" s="619"/>
      <c r="H23" s="10"/>
    </row>
    <row r="24" spans="1:10" s="23" customFormat="1" ht="24" customHeight="1" x14ac:dyDescent="0.3">
      <c r="A24" s="8"/>
      <c r="B24" s="47">
        <f t="array" ref="B24:H24">DaysAndWeeks+DATE(CalendarYear,8,1)-WEEKDAY(DATE(CalendarYear,8,1),(週の始まり="月曜日")+1)+29</f>
        <v>45529</v>
      </c>
      <c r="C24" s="98">
        <v>45530</v>
      </c>
      <c r="D24" s="98">
        <v>45531</v>
      </c>
      <c r="E24" s="98">
        <v>45532</v>
      </c>
      <c r="F24" s="98">
        <v>45533</v>
      </c>
      <c r="G24" s="98">
        <v>45534</v>
      </c>
      <c r="H24" s="98">
        <v>45535</v>
      </c>
      <c r="I24" s="8"/>
    </row>
    <row r="25" spans="1:10" s="23" customFormat="1" ht="20.100000000000001" customHeight="1" x14ac:dyDescent="0.3">
      <c r="A25" s="8"/>
      <c r="B25" s="48"/>
      <c r="C25" s="698" t="s">
        <v>178</v>
      </c>
      <c r="D25" s="626" t="s">
        <v>6</v>
      </c>
      <c r="E25" s="640" t="s">
        <v>123</v>
      </c>
      <c r="F25" s="71" t="s">
        <v>185</v>
      </c>
      <c r="G25" s="71"/>
      <c r="H25" s="734" t="s">
        <v>17</v>
      </c>
      <c r="I25" s="8"/>
    </row>
    <row r="26" spans="1:10" s="23" customFormat="1" ht="20.100000000000001" customHeight="1" x14ac:dyDescent="0.3">
      <c r="A26" s="8"/>
      <c r="B26" s="48"/>
      <c r="C26" s="699"/>
      <c r="D26" s="627"/>
      <c r="E26" s="641"/>
      <c r="F26" s="71"/>
      <c r="G26" s="71"/>
      <c r="H26" s="735"/>
      <c r="I26" s="8"/>
    </row>
    <row r="27" spans="1:10" s="23" customFormat="1" ht="20.100000000000001" customHeight="1" x14ac:dyDescent="0.3">
      <c r="A27" s="8"/>
      <c r="B27" s="48"/>
      <c r="C27" s="730" t="s">
        <v>174</v>
      </c>
      <c r="D27" s="720" t="s">
        <v>157</v>
      </c>
      <c r="E27" s="732" t="s">
        <v>193</v>
      </c>
      <c r="F27" s="728" t="s">
        <v>148</v>
      </c>
      <c r="G27" s="110"/>
      <c r="H27" s="735"/>
      <c r="I27" s="8"/>
    </row>
    <row r="28" spans="1:10" s="24" customFormat="1" ht="20.100000000000001" customHeight="1" x14ac:dyDescent="0.3">
      <c r="A28" s="10"/>
      <c r="B28" s="43"/>
      <c r="C28" s="731"/>
      <c r="D28" s="721"/>
      <c r="E28" s="733"/>
      <c r="F28" s="729"/>
      <c r="G28" s="70"/>
      <c r="H28" s="736"/>
      <c r="I28" s="10"/>
    </row>
    <row r="29" spans="1:10" s="23" customFormat="1" ht="24" customHeight="1" x14ac:dyDescent="0.3">
      <c r="A29" s="8"/>
      <c r="B29" s="44">
        <f t="array" ref="B29:C29">DaysAndWeeks+DATE(CalendarYear,8,1)-WEEKDAY(DATE(CalendarYear,8,1),(週の始まり="月曜日")+1)+36</f>
        <v>45536</v>
      </c>
      <c r="C29" s="97">
        <v>45537</v>
      </c>
      <c r="D29" s="711" t="s">
        <v>0</v>
      </c>
      <c r="E29" s="711"/>
      <c r="F29" s="711"/>
      <c r="G29" s="711"/>
      <c r="H29" s="712"/>
      <c r="I29" s="8"/>
    </row>
    <row r="30" spans="1:10" s="23" customFormat="1" ht="20.100000000000001" customHeight="1" x14ac:dyDescent="0.3">
      <c r="A30" s="8"/>
      <c r="B30" s="45"/>
      <c r="C30" s="722" t="s">
        <v>155</v>
      </c>
      <c r="D30" s="281"/>
      <c r="E30" s="291" t="s">
        <v>27</v>
      </c>
      <c r="F30" s="620" t="s">
        <v>138</v>
      </c>
      <c r="G30" s="292" t="s">
        <v>75</v>
      </c>
      <c r="H30" s="292" t="s">
        <v>194</v>
      </c>
      <c r="I30" s="8"/>
    </row>
    <row r="31" spans="1:10" s="23" customFormat="1" ht="20.100000000000001" customHeight="1" x14ac:dyDescent="0.3">
      <c r="A31" s="8"/>
      <c r="B31" s="45"/>
      <c r="C31" s="722"/>
      <c r="D31" s="294" t="s">
        <v>139</v>
      </c>
      <c r="E31" s="295" t="s">
        <v>23</v>
      </c>
      <c r="F31" s="620"/>
      <c r="G31" s="296" t="s">
        <v>76</v>
      </c>
      <c r="H31" s="296" t="s">
        <v>76</v>
      </c>
      <c r="I31" s="8"/>
    </row>
    <row r="32" spans="1:10" s="23" customFormat="1" ht="20.100000000000001" customHeight="1" x14ac:dyDescent="0.3">
      <c r="A32" s="8"/>
      <c r="B32" s="45"/>
      <c r="C32" s="623" t="s">
        <v>217</v>
      </c>
      <c r="D32" s="300"/>
      <c r="E32" s="301" t="s">
        <v>49</v>
      </c>
      <c r="F32" s="620"/>
      <c r="G32" s="302" t="s">
        <v>140</v>
      </c>
      <c r="H32" s="302" t="s">
        <v>140</v>
      </c>
      <c r="I32" s="8"/>
    </row>
    <row r="33" spans="1:9" s="24" customFormat="1" ht="20.100000000000001" customHeight="1" x14ac:dyDescent="0.3">
      <c r="A33" s="10"/>
      <c r="B33" s="46"/>
      <c r="C33" s="624"/>
      <c r="D33" s="304"/>
      <c r="E33" s="305" t="s">
        <v>125</v>
      </c>
      <c r="F33" s="621"/>
      <c r="G33" s="302" t="s">
        <v>70</v>
      </c>
      <c r="H33" s="302" t="s">
        <v>195</v>
      </c>
      <c r="I33" s="10"/>
    </row>
  </sheetData>
  <mergeCells count="55">
    <mergeCell ref="D25:D26"/>
    <mergeCell ref="G15:G16"/>
    <mergeCell ref="F30:F33"/>
    <mergeCell ref="G7:G8"/>
    <mergeCell ref="G17:G18"/>
    <mergeCell ref="F15:F16"/>
    <mergeCell ref="F17:F18"/>
    <mergeCell ref="F10:F11"/>
    <mergeCell ref="G12:G13"/>
    <mergeCell ref="F27:F28"/>
    <mergeCell ref="F20:F21"/>
    <mergeCell ref="F12:F13"/>
    <mergeCell ref="E12:E13"/>
    <mergeCell ref="D12:D13"/>
    <mergeCell ref="D17:D18"/>
    <mergeCell ref="E27:E28"/>
    <mergeCell ref="B2:D2"/>
    <mergeCell ref="D29:H29"/>
    <mergeCell ref="B5:B7"/>
    <mergeCell ref="F22:F23"/>
    <mergeCell ref="H25:H28"/>
    <mergeCell ref="H7:H8"/>
    <mergeCell ref="D7:D8"/>
    <mergeCell ref="D5:D6"/>
    <mergeCell ref="G5:G6"/>
    <mergeCell ref="D10:D11"/>
    <mergeCell ref="G10:G11"/>
    <mergeCell ref="D20:D21"/>
    <mergeCell ref="D15:D16"/>
    <mergeCell ref="E25:E26"/>
    <mergeCell ref="C17:C18"/>
    <mergeCell ref="D27:D28"/>
    <mergeCell ref="H5:H6"/>
    <mergeCell ref="H10:H11"/>
    <mergeCell ref="H15:H16"/>
    <mergeCell ref="H17:H18"/>
    <mergeCell ref="F5:F6"/>
    <mergeCell ref="G20:G21"/>
    <mergeCell ref="D22:D23"/>
    <mergeCell ref="E5:E6"/>
    <mergeCell ref="E22:E23"/>
    <mergeCell ref="E15:E16"/>
    <mergeCell ref="E20:E21"/>
    <mergeCell ref="E7:E8"/>
    <mergeCell ref="E17:E18"/>
    <mergeCell ref="G22:G23"/>
    <mergeCell ref="C30:C31"/>
    <mergeCell ref="C32:C33"/>
    <mergeCell ref="C12:C13"/>
    <mergeCell ref="C10:C11"/>
    <mergeCell ref="C22:C23"/>
    <mergeCell ref="C27:C28"/>
    <mergeCell ref="C15:C16"/>
    <mergeCell ref="C20:C21"/>
    <mergeCell ref="C25:C26"/>
  </mergeCells>
  <phoneticPr fontId="33"/>
  <conditionalFormatting sqref="B4:G4 B5">
    <cfRule type="expression" dxfId="98" priority="47">
      <formula>DAY(B4)&gt;8</formula>
    </cfRule>
  </conditionalFormatting>
  <conditionalFormatting sqref="B24:H24 B25:B27 B29:C29 B30:B32">
    <cfRule type="expression" dxfId="97" priority="48">
      <formula>AND(DAY(B24)&gt;=1,DAY(B24)&lt;=15)</formula>
    </cfRule>
  </conditionalFormatting>
  <conditionalFormatting sqref="D5">
    <cfRule type="expression" dxfId="96" priority="4">
      <formula>DAY(D5)&gt;8</formula>
    </cfRule>
  </conditionalFormatting>
  <conditionalFormatting sqref="D10">
    <cfRule type="expression" dxfId="95" priority="3">
      <formula>DAY(D10)&gt;8</formula>
    </cfRule>
  </conditionalFormatting>
  <conditionalFormatting sqref="D15">
    <cfRule type="expression" dxfId="94" priority="7">
      <formula>DAY(D15)&gt;8</formula>
    </cfRule>
  </conditionalFormatting>
  <conditionalFormatting sqref="D20">
    <cfRule type="expression" dxfId="93" priority="6">
      <formula>DAY(D20)&gt;8</formula>
    </cfRule>
  </conditionalFormatting>
  <conditionalFormatting sqref="D25">
    <cfRule type="expression" dxfId="92" priority="5">
      <formula>DAY(D25)&gt;8</formula>
    </cfRule>
  </conditionalFormatting>
  <conditionalFormatting sqref="E10:E11">
    <cfRule type="expression" dxfId="91" priority="43">
      <formula>DAY(E10)&gt;8</formula>
    </cfRule>
  </conditionalFormatting>
  <conditionalFormatting sqref="E22">
    <cfRule type="expression" dxfId="90" priority="1">
      <formula>DAY(E22)&gt;8</formula>
    </cfRule>
  </conditionalFormatting>
  <conditionalFormatting sqref="F5">
    <cfRule type="expression" dxfId="89" priority="21">
      <formula>DAY(F5)&gt;8</formula>
    </cfRule>
  </conditionalFormatting>
  <conditionalFormatting sqref="F10">
    <cfRule type="expression" dxfId="88" priority="16">
      <formula>DAY(F10)&gt;8</formula>
    </cfRule>
  </conditionalFormatting>
  <conditionalFormatting sqref="F15">
    <cfRule type="expression" dxfId="87" priority="9">
      <formula>AND(DAY(F15)&gt;=1,DAY(F15)&lt;=15)</formula>
    </cfRule>
  </conditionalFormatting>
  <conditionalFormatting sqref="F17">
    <cfRule type="expression" dxfId="86" priority="14">
      <formula>DAY(F17)&gt;8</formula>
    </cfRule>
  </conditionalFormatting>
  <conditionalFormatting sqref="F20">
    <cfRule type="expression" dxfId="85" priority="8">
      <formula>DAY(F20)&gt;8</formula>
    </cfRule>
  </conditionalFormatting>
  <conditionalFormatting sqref="F25:G27">
    <cfRule type="expression" dxfId="84" priority="10">
      <formula>AND(DAY(F25)&gt;=1,DAY(F25)&lt;=15)</formula>
    </cfRule>
  </conditionalFormatting>
  <conditionalFormatting sqref="G12:H12">
    <cfRule type="expression" dxfId="83" priority="13">
      <formula>DAY(G12)&gt;8</formula>
    </cfRule>
  </conditionalFormatting>
  <conditionalFormatting sqref="G30:H31">
    <cfRule type="expression" dxfId="82" priority="2">
      <formula>AND(DAY(G30)&gt;=1,DAY(G30)&lt;=15)</formula>
    </cfRule>
  </conditionalFormatting>
  <conditionalFormatting sqref="H25">
    <cfRule type="expression" dxfId="81" priority="23">
      <formula>AND(DAY(H25)&gt;=1,DAY(H25)&lt;=15)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29:H29 F30 G32:H33 E30:E32 C30 G7 G17" xr:uid="{00000000-0002-0000-0700-000004000000}"/>
    <dataValidation allowBlank="1" showInputMessage="1" prompt="このセルに毎月のメモを入力します" sqref="C32" xr:uid="{B675A9A2-5915-4B5F-B7B3-74D7A7D404AC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700-000007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73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I34"/>
  <sheetViews>
    <sheetView showGridLines="0" topLeftCell="A9" zoomScale="70" zoomScaleNormal="70" workbookViewId="0">
      <selection activeCell="G30" sqref="G30:G33"/>
    </sheetView>
  </sheetViews>
  <sheetFormatPr defaultColWidth="8.90625" defaultRowHeight="15" x14ac:dyDescent="0.3"/>
  <cols>
    <col min="1" max="1" width="1.81640625" style="21" customWidth="1"/>
    <col min="2" max="2" width="8.81640625" style="21" customWidth="1"/>
    <col min="3" max="8" width="24.81640625" style="21" customWidth="1"/>
    <col min="9" max="9" width="1.81640625" style="21" customWidth="1"/>
    <col min="10" max="10" width="8.81640625" style="21" customWidth="1"/>
    <col min="11" max="16384" width="8.90625" style="21"/>
  </cols>
  <sheetData>
    <row r="1" spans="1:9" ht="9" customHeight="1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96" customHeight="1" x14ac:dyDescent="0.3">
      <c r="A2" s="1"/>
      <c r="B2" s="789" t="str">
        <f>CalendarYear&amp;"年"&amp;"9月"</f>
        <v>2024年9月</v>
      </c>
      <c r="C2" s="789"/>
      <c r="D2" s="789"/>
      <c r="E2" s="2"/>
      <c r="F2" s="2"/>
      <c r="G2" s="2"/>
      <c r="H2" s="3"/>
      <c r="I2" s="1"/>
    </row>
    <row r="3" spans="1:9" s="22" customFormat="1" ht="24" customHeight="1" x14ac:dyDescent="0.3">
      <c r="A3" s="4"/>
      <c r="B3" s="18" t="str">
        <f>週の始まり</f>
        <v>日曜日</v>
      </c>
      <c r="C3" s="19" t="str">
        <f t="shared" ref="C3:H3" si="0">TEXT(C4,"aaaa")</f>
        <v>月曜日</v>
      </c>
      <c r="D3" s="19" t="str">
        <f t="shared" si="0"/>
        <v>火曜日</v>
      </c>
      <c r="E3" s="19" t="str">
        <f t="shared" si="0"/>
        <v>水曜日</v>
      </c>
      <c r="F3" s="19" t="str">
        <f t="shared" si="0"/>
        <v>木曜日</v>
      </c>
      <c r="G3" s="19" t="str">
        <f t="shared" si="0"/>
        <v>金曜日</v>
      </c>
      <c r="H3" s="20" t="str">
        <f t="shared" si="0"/>
        <v>土曜日</v>
      </c>
      <c r="I3" s="4"/>
    </row>
    <row r="4" spans="1:9" s="23" customFormat="1" ht="24" customHeight="1" x14ac:dyDescent="0.35">
      <c r="A4" s="8"/>
      <c r="B4" s="35">
        <f t="array" ref="B4:H4">DaysAndWeeks+DATE(CalendarYear,9,1)-WEEKDAY(DATE(CalendarYear,9,1),(週の始まり="月曜日")+1)+1</f>
        <v>45536</v>
      </c>
      <c r="C4" s="93">
        <v>45537</v>
      </c>
      <c r="D4" s="93">
        <v>45538</v>
      </c>
      <c r="E4" s="93">
        <v>45539</v>
      </c>
      <c r="F4" s="93">
        <v>45540</v>
      </c>
      <c r="G4" s="93">
        <v>45541</v>
      </c>
      <c r="H4" s="93">
        <v>45542</v>
      </c>
      <c r="I4" s="8"/>
    </row>
    <row r="5" spans="1:9" s="23" customFormat="1" ht="20.100000000000001" customHeight="1" x14ac:dyDescent="0.3">
      <c r="A5" s="8"/>
      <c r="B5" s="790"/>
      <c r="C5" s="83"/>
      <c r="D5" s="794" t="s">
        <v>124</v>
      </c>
      <c r="E5" s="797"/>
      <c r="F5" s="118"/>
      <c r="G5" s="805" t="s">
        <v>212</v>
      </c>
      <c r="H5" s="339" t="s">
        <v>233</v>
      </c>
      <c r="I5" s="8"/>
    </row>
    <row r="6" spans="1:9" s="23" customFormat="1" ht="20.100000000000001" customHeight="1" x14ac:dyDescent="0.3">
      <c r="A6" s="8"/>
      <c r="B6" s="790"/>
      <c r="C6" s="83"/>
      <c r="D6" s="794"/>
      <c r="E6" s="798"/>
      <c r="F6" s="327"/>
      <c r="G6" s="806"/>
      <c r="H6" s="338" t="s">
        <v>234</v>
      </c>
      <c r="I6" s="8"/>
    </row>
    <row r="7" spans="1:9" s="23" customFormat="1" ht="20.100000000000001" customHeight="1" x14ac:dyDescent="0.3">
      <c r="A7" s="8"/>
      <c r="B7" s="790"/>
      <c r="C7" s="64"/>
      <c r="D7" s="794"/>
      <c r="E7" s="330"/>
      <c r="F7" s="328"/>
      <c r="G7" s="780" t="s">
        <v>209</v>
      </c>
      <c r="H7" s="340" t="s">
        <v>235</v>
      </c>
      <c r="I7" s="8"/>
    </row>
    <row r="8" spans="1:9" s="24" customFormat="1" ht="20.100000000000001" customHeight="1" x14ac:dyDescent="0.3">
      <c r="A8" s="10"/>
      <c r="B8" s="36"/>
      <c r="C8" s="65"/>
      <c r="D8" s="704"/>
      <c r="E8" s="326"/>
      <c r="F8" s="329"/>
      <c r="G8" s="781"/>
      <c r="H8" s="341" t="s">
        <v>196</v>
      </c>
      <c r="I8" s="10"/>
    </row>
    <row r="9" spans="1:9" s="23" customFormat="1" ht="24" customHeight="1" x14ac:dyDescent="0.3">
      <c r="A9" s="8"/>
      <c r="B9" s="37">
        <f t="array" ref="B9:H9">DaysAndWeeks+DATE(CalendarYear,9,1)-WEEKDAY(DATE(CalendarYear,9,1),(週の始まり="月曜日")+1)+8</f>
        <v>45543</v>
      </c>
      <c r="C9" s="94">
        <v>45544</v>
      </c>
      <c r="D9" s="94">
        <v>45545</v>
      </c>
      <c r="E9" s="94">
        <v>45546</v>
      </c>
      <c r="F9" s="94">
        <v>45547</v>
      </c>
      <c r="G9" s="321">
        <v>45548</v>
      </c>
      <c r="H9" s="321">
        <v>45549</v>
      </c>
      <c r="I9" s="8"/>
    </row>
    <row r="10" spans="1:9" s="23" customFormat="1" ht="20.100000000000001" customHeight="1" x14ac:dyDescent="0.3">
      <c r="A10" s="8"/>
      <c r="B10" s="38"/>
      <c r="C10" s="759" t="s">
        <v>211</v>
      </c>
      <c r="D10" s="768" t="s">
        <v>201</v>
      </c>
      <c r="E10" s="799" t="s">
        <v>203</v>
      </c>
      <c r="F10" s="782" t="s">
        <v>219</v>
      </c>
      <c r="G10" s="759" t="s">
        <v>204</v>
      </c>
      <c r="H10" s="776" t="s">
        <v>205</v>
      </c>
      <c r="I10" s="8"/>
    </row>
    <row r="11" spans="1:9" s="23" customFormat="1" ht="20.100000000000001" customHeight="1" x14ac:dyDescent="0.3">
      <c r="A11" s="8"/>
      <c r="B11" s="38"/>
      <c r="C11" s="760"/>
      <c r="D11" s="769"/>
      <c r="E11" s="800"/>
      <c r="F11" s="783"/>
      <c r="G11" s="760"/>
      <c r="H11" s="777"/>
      <c r="I11" s="8"/>
    </row>
    <row r="12" spans="1:9" s="23" customFormat="1" ht="20.100000000000001" customHeight="1" x14ac:dyDescent="0.3">
      <c r="A12" s="8"/>
      <c r="B12" s="38"/>
      <c r="C12" s="785" t="s">
        <v>198</v>
      </c>
      <c r="D12" s="793" t="s">
        <v>206</v>
      </c>
      <c r="E12" s="801" t="s">
        <v>215</v>
      </c>
      <c r="F12" s="784" t="s">
        <v>174</v>
      </c>
      <c r="G12" s="761" t="s">
        <v>236</v>
      </c>
      <c r="H12" s="782" t="s">
        <v>210</v>
      </c>
      <c r="I12" s="8"/>
    </row>
    <row r="13" spans="1:9" s="24" customFormat="1" ht="20.100000000000001" customHeight="1" x14ac:dyDescent="0.3">
      <c r="A13" s="10"/>
      <c r="B13" s="39"/>
      <c r="C13" s="786"/>
      <c r="D13" s="786"/>
      <c r="E13" s="802"/>
      <c r="F13" s="764"/>
      <c r="G13" s="762"/>
      <c r="H13" s="783"/>
      <c r="I13" s="10"/>
    </row>
    <row r="14" spans="1:9" s="23" customFormat="1" ht="24" customHeight="1" x14ac:dyDescent="0.3">
      <c r="A14" s="8"/>
      <c r="B14" s="40">
        <f t="array" ref="B14:H14">DaysAndWeeks+DATE(CalendarYear,9,1)-WEEKDAY(DATE(CalendarYear,9,1),(週の始まり="月曜日")+1)+15</f>
        <v>45550</v>
      </c>
      <c r="C14" s="317">
        <v>45551</v>
      </c>
      <c r="D14" s="317">
        <v>45552</v>
      </c>
      <c r="E14" s="317">
        <v>45553</v>
      </c>
      <c r="F14" s="317">
        <v>45554</v>
      </c>
      <c r="G14" s="322">
        <v>45555</v>
      </c>
      <c r="H14" s="317">
        <v>45556</v>
      </c>
      <c r="I14" s="8"/>
    </row>
    <row r="15" spans="1:9" s="23" customFormat="1" ht="20.100000000000001" customHeight="1" x14ac:dyDescent="0.3">
      <c r="A15" s="8"/>
      <c r="B15" s="41"/>
      <c r="C15" s="759" t="s">
        <v>214</v>
      </c>
      <c r="D15" s="768" t="s">
        <v>201</v>
      </c>
      <c r="E15" s="776" t="s">
        <v>205</v>
      </c>
      <c r="F15" s="319" t="s">
        <v>216</v>
      </c>
      <c r="G15" s="759" t="s">
        <v>213</v>
      </c>
      <c r="H15" s="776" t="s">
        <v>205</v>
      </c>
      <c r="I15" s="8"/>
    </row>
    <row r="16" spans="1:9" s="23" customFormat="1" ht="20.100000000000001" customHeight="1" x14ac:dyDescent="0.3">
      <c r="A16" s="8"/>
      <c r="B16" s="41"/>
      <c r="C16" s="760"/>
      <c r="D16" s="769"/>
      <c r="E16" s="777"/>
      <c r="F16" s="320"/>
      <c r="G16" s="760"/>
      <c r="H16" s="777"/>
      <c r="I16" s="8"/>
    </row>
    <row r="17" spans="1:9" s="23" customFormat="1" ht="20.100000000000001" customHeight="1" x14ac:dyDescent="0.3">
      <c r="A17" s="8"/>
      <c r="B17" s="41"/>
      <c r="C17" s="791" t="s">
        <v>226</v>
      </c>
      <c r="D17" s="795" t="s">
        <v>202</v>
      </c>
      <c r="E17" s="803" t="s">
        <v>197</v>
      </c>
      <c r="F17" s="325" t="s">
        <v>224</v>
      </c>
      <c r="G17" s="780" t="s">
        <v>209</v>
      </c>
      <c r="H17" s="770" t="s">
        <v>11</v>
      </c>
      <c r="I17" s="8"/>
    </row>
    <row r="18" spans="1:9" s="24" customFormat="1" ht="20.100000000000001" customHeight="1" x14ac:dyDescent="0.3">
      <c r="A18" s="10"/>
      <c r="B18" s="36"/>
      <c r="C18" s="792"/>
      <c r="D18" s="796"/>
      <c r="E18" s="804"/>
      <c r="F18" s="323" t="s">
        <v>225</v>
      </c>
      <c r="G18" s="781"/>
      <c r="H18" s="771"/>
      <c r="I18" s="10"/>
    </row>
    <row r="19" spans="1:9" s="23" customFormat="1" ht="24" customHeight="1" x14ac:dyDescent="0.3">
      <c r="A19" s="8"/>
      <c r="B19" s="37">
        <f t="array" ref="B19:H19">DaysAndWeeks+DATE(CalendarYear,9,1)-WEEKDAY(DATE(CalendarYear,9,1),(週の始まり="月曜日")+1)+22</f>
        <v>45557</v>
      </c>
      <c r="C19" s="318">
        <v>45558</v>
      </c>
      <c r="D19" s="318">
        <v>45559</v>
      </c>
      <c r="E19" s="318">
        <v>45560</v>
      </c>
      <c r="F19" s="318">
        <v>45561</v>
      </c>
      <c r="G19" s="321">
        <v>45562</v>
      </c>
      <c r="H19" s="318">
        <v>45563</v>
      </c>
      <c r="I19" s="8"/>
    </row>
    <row r="20" spans="1:9" s="23" customFormat="1" ht="20.100000000000001" customHeight="1" x14ac:dyDescent="0.3">
      <c r="A20" s="8"/>
      <c r="B20" s="38"/>
      <c r="C20" s="759" t="s">
        <v>204</v>
      </c>
      <c r="D20" s="768" t="s">
        <v>201</v>
      </c>
      <c r="E20" s="799" t="s">
        <v>203</v>
      </c>
      <c r="F20" s="785" t="s">
        <v>207</v>
      </c>
      <c r="G20" s="759" t="s">
        <v>214</v>
      </c>
      <c r="H20" s="776" t="s">
        <v>205</v>
      </c>
      <c r="I20" s="8"/>
    </row>
    <row r="21" spans="1:9" s="23" customFormat="1" ht="20.100000000000001" customHeight="1" x14ac:dyDescent="0.3">
      <c r="A21" s="8"/>
      <c r="B21" s="38"/>
      <c r="C21" s="760"/>
      <c r="D21" s="769"/>
      <c r="E21" s="800"/>
      <c r="F21" s="786"/>
      <c r="G21" s="760"/>
      <c r="H21" s="777"/>
      <c r="I21" s="8"/>
    </row>
    <row r="22" spans="1:9" s="23" customFormat="1" ht="20.100000000000001" customHeight="1" x14ac:dyDescent="0.3">
      <c r="A22" s="8"/>
      <c r="B22" s="38"/>
      <c r="C22" s="707" t="s">
        <v>232</v>
      </c>
      <c r="D22" s="747" t="s">
        <v>229</v>
      </c>
      <c r="E22" s="765" t="s">
        <v>248</v>
      </c>
      <c r="F22" s="784" t="s">
        <v>174</v>
      </c>
      <c r="G22" s="761" t="s">
        <v>236</v>
      </c>
      <c r="H22" s="782" t="s">
        <v>210</v>
      </c>
      <c r="I22" s="8"/>
    </row>
    <row r="23" spans="1:9" s="24" customFormat="1" ht="20.100000000000001" customHeight="1" x14ac:dyDescent="0.3">
      <c r="A23" s="10"/>
      <c r="B23" s="39"/>
      <c r="C23" s="708"/>
      <c r="D23" s="748"/>
      <c r="E23" s="766"/>
      <c r="F23" s="764"/>
      <c r="G23" s="762"/>
      <c r="H23" s="783"/>
      <c r="I23" s="10"/>
    </row>
    <row r="24" spans="1:9" s="23" customFormat="1" ht="24" customHeight="1" x14ac:dyDescent="0.3">
      <c r="A24" s="8"/>
      <c r="B24" s="40">
        <f t="array" ref="B24:H24">DaysAndWeeks+DATE(CalendarYear,9,1)-WEEKDAY(DATE(CalendarYear,9,1),(週の始まり="月曜日")+1)+29</f>
        <v>45564</v>
      </c>
      <c r="C24" s="317">
        <v>45565</v>
      </c>
      <c r="D24" s="317">
        <v>45566</v>
      </c>
      <c r="E24" s="317">
        <v>45567</v>
      </c>
      <c r="F24" s="317">
        <v>45568</v>
      </c>
      <c r="G24" s="322">
        <v>45569</v>
      </c>
      <c r="H24" s="317">
        <v>45570</v>
      </c>
      <c r="I24" s="8"/>
    </row>
    <row r="25" spans="1:9" s="23" customFormat="1" ht="20.100000000000001" customHeight="1" x14ac:dyDescent="0.3">
      <c r="A25" s="8"/>
      <c r="B25" s="41"/>
      <c r="C25" s="768" t="s">
        <v>201</v>
      </c>
      <c r="D25" s="759" t="s">
        <v>213</v>
      </c>
      <c r="E25" s="774" t="s">
        <v>245</v>
      </c>
      <c r="F25" s="787" t="s">
        <v>208</v>
      </c>
      <c r="G25" s="759" t="s">
        <v>204</v>
      </c>
      <c r="H25" s="776" t="s">
        <v>205</v>
      </c>
      <c r="I25" s="8"/>
    </row>
    <row r="26" spans="1:9" s="23" customFormat="1" ht="20.100000000000001" customHeight="1" x14ac:dyDescent="0.3">
      <c r="A26" s="8"/>
      <c r="B26" s="41"/>
      <c r="C26" s="769"/>
      <c r="D26" s="760"/>
      <c r="E26" s="775"/>
      <c r="F26" s="788"/>
      <c r="G26" s="760"/>
      <c r="H26" s="777"/>
      <c r="I26" s="8"/>
    </row>
    <row r="27" spans="1:9" s="23" customFormat="1" ht="20.100000000000001" customHeight="1" x14ac:dyDescent="0.3">
      <c r="A27" s="8"/>
      <c r="B27" s="41"/>
      <c r="C27" s="763" t="s">
        <v>223</v>
      </c>
      <c r="D27" s="732" t="s">
        <v>228</v>
      </c>
      <c r="E27" s="772" t="s">
        <v>246</v>
      </c>
      <c r="F27" s="778" t="s">
        <v>227</v>
      </c>
      <c r="G27" s="780" t="s">
        <v>209</v>
      </c>
      <c r="H27" s="749" t="s">
        <v>253</v>
      </c>
      <c r="I27" s="8"/>
    </row>
    <row r="28" spans="1:9" s="24" customFormat="1" ht="20.100000000000001" customHeight="1" x14ac:dyDescent="0.3">
      <c r="A28" s="10"/>
      <c r="B28" s="36"/>
      <c r="C28" s="764"/>
      <c r="D28" s="767"/>
      <c r="E28" s="773"/>
      <c r="F28" s="779"/>
      <c r="G28" s="781"/>
      <c r="H28" s="750"/>
      <c r="I28" s="10"/>
    </row>
    <row r="29" spans="1:9" s="23" customFormat="1" ht="24" customHeight="1" x14ac:dyDescent="0.3">
      <c r="A29" s="8"/>
      <c r="B29" s="37">
        <f t="array" ref="B29:C29">DaysAndWeeks+DATE(CalendarYear,9,1)-WEEKDAY(DATE(CalendarYear,9,1),(週の始まり="月曜日")+1)+36</f>
        <v>45571</v>
      </c>
      <c r="C29" s="337">
        <v>45572</v>
      </c>
      <c r="D29" s="756" t="s">
        <v>0</v>
      </c>
      <c r="E29" s="757"/>
      <c r="F29" s="757"/>
      <c r="G29" s="757"/>
      <c r="H29" s="758"/>
      <c r="I29" s="8"/>
    </row>
    <row r="30" spans="1:9" s="23" customFormat="1" ht="20.100000000000001" customHeight="1" x14ac:dyDescent="0.3">
      <c r="A30" s="8"/>
      <c r="B30" s="335"/>
      <c r="C30" s="620" t="s">
        <v>138</v>
      </c>
      <c r="D30" s="751"/>
      <c r="E30" s="324"/>
      <c r="F30" s="324"/>
      <c r="G30" s="292" t="s">
        <v>75</v>
      </c>
      <c r="H30" s="753" t="s">
        <v>155</v>
      </c>
      <c r="I30" s="8"/>
    </row>
    <row r="31" spans="1:9" s="23" customFormat="1" ht="20.100000000000001" customHeight="1" x14ac:dyDescent="0.3">
      <c r="A31" s="8"/>
      <c r="B31" s="335"/>
      <c r="C31" s="620"/>
      <c r="D31" s="752"/>
      <c r="E31" s="324"/>
      <c r="F31" s="324"/>
      <c r="G31" s="296" t="s">
        <v>76</v>
      </c>
      <c r="H31" s="753"/>
      <c r="I31" s="8"/>
    </row>
    <row r="32" spans="1:9" s="23" customFormat="1" ht="20.100000000000001" customHeight="1" x14ac:dyDescent="0.3">
      <c r="A32" s="8"/>
      <c r="B32" s="335"/>
      <c r="C32" s="620"/>
      <c r="D32" s="333"/>
      <c r="E32" s="324"/>
      <c r="F32" s="324"/>
      <c r="G32" s="302" t="s">
        <v>140</v>
      </c>
      <c r="H32" s="754" t="s">
        <v>247</v>
      </c>
      <c r="I32" s="8"/>
    </row>
    <row r="33" spans="1:9" s="24" customFormat="1" ht="20.100000000000001" customHeight="1" x14ac:dyDescent="0.3">
      <c r="A33" s="10"/>
      <c r="B33" s="336"/>
      <c r="C33" s="621"/>
      <c r="D33" s="331"/>
      <c r="E33" s="332"/>
      <c r="F33" s="332"/>
      <c r="G33" s="334" t="s">
        <v>70</v>
      </c>
      <c r="H33" s="755"/>
      <c r="I33" s="10"/>
    </row>
    <row r="34" spans="1:9" ht="15.75" customHeight="1" x14ac:dyDescent="0.3">
      <c r="C34" s="324"/>
      <c r="D34" s="324"/>
      <c r="E34" s="324"/>
      <c r="F34" s="324"/>
      <c r="G34" s="324"/>
      <c r="H34" s="324"/>
    </row>
  </sheetData>
  <mergeCells count="57">
    <mergeCell ref="G5:G6"/>
    <mergeCell ref="G10:G11"/>
    <mergeCell ref="G15:G16"/>
    <mergeCell ref="G20:G21"/>
    <mergeCell ref="G7:G8"/>
    <mergeCell ref="E5:E6"/>
    <mergeCell ref="E10:E11"/>
    <mergeCell ref="E15:E16"/>
    <mergeCell ref="E12:E13"/>
    <mergeCell ref="F22:F23"/>
    <mergeCell ref="E20:E21"/>
    <mergeCell ref="F10:F11"/>
    <mergeCell ref="E17:E18"/>
    <mergeCell ref="B2:D2"/>
    <mergeCell ref="B5:B7"/>
    <mergeCell ref="C10:C11"/>
    <mergeCell ref="C15:C16"/>
    <mergeCell ref="C20:C21"/>
    <mergeCell ref="C12:C13"/>
    <mergeCell ref="C17:C18"/>
    <mergeCell ref="D12:D13"/>
    <mergeCell ref="D10:D11"/>
    <mergeCell ref="D15:D16"/>
    <mergeCell ref="D5:D8"/>
    <mergeCell ref="D17:D18"/>
    <mergeCell ref="D20:D21"/>
    <mergeCell ref="H17:H18"/>
    <mergeCell ref="E27:E28"/>
    <mergeCell ref="E25:E26"/>
    <mergeCell ref="H10:H11"/>
    <mergeCell ref="H15:H16"/>
    <mergeCell ref="H20:H21"/>
    <mergeCell ref="F27:F28"/>
    <mergeCell ref="G17:G18"/>
    <mergeCell ref="G27:G28"/>
    <mergeCell ref="G12:G13"/>
    <mergeCell ref="H12:H13"/>
    <mergeCell ref="F12:F13"/>
    <mergeCell ref="F20:F21"/>
    <mergeCell ref="H25:H26"/>
    <mergeCell ref="H22:H23"/>
    <mergeCell ref="F25:F26"/>
    <mergeCell ref="G25:G26"/>
    <mergeCell ref="G22:G23"/>
    <mergeCell ref="D22:D23"/>
    <mergeCell ref="C27:C28"/>
    <mergeCell ref="C22:C23"/>
    <mergeCell ref="D25:D26"/>
    <mergeCell ref="E22:E23"/>
    <mergeCell ref="D27:D28"/>
    <mergeCell ref="C25:C26"/>
    <mergeCell ref="H27:H28"/>
    <mergeCell ref="D30:D31"/>
    <mergeCell ref="C30:C33"/>
    <mergeCell ref="H30:H31"/>
    <mergeCell ref="H32:H33"/>
    <mergeCell ref="D29:H29"/>
  </mergeCells>
  <phoneticPr fontId="33"/>
  <conditionalFormatting sqref="B4:G4 B5 C7 E7">
    <cfRule type="expression" dxfId="80" priority="42">
      <formula>DAY(B4)&gt;8</formula>
    </cfRule>
  </conditionalFormatting>
  <conditionalFormatting sqref="B24:H24 B25:B27 B29:C29 B30:B32">
    <cfRule type="expression" dxfId="79" priority="43">
      <formula>AND(DAY(B24)&gt;=1,DAY(B24)&lt;=15)</formula>
    </cfRule>
  </conditionalFormatting>
  <conditionalFormatting sqref="C12">
    <cfRule type="expression" dxfId="78" priority="13">
      <formula>AND(DAY(C12)&gt;=1,DAY(C12)&lt;=15)</formula>
    </cfRule>
  </conditionalFormatting>
  <conditionalFormatting sqref="C25">
    <cfRule type="expression" dxfId="77" priority="1">
      <formula>DAY(C25)&gt;8</formula>
    </cfRule>
  </conditionalFormatting>
  <conditionalFormatting sqref="D10">
    <cfRule type="expression" dxfId="76" priority="4">
      <formula>DAY(D10)&gt;8</formula>
    </cfRule>
  </conditionalFormatting>
  <conditionalFormatting sqref="D15">
    <cfRule type="expression" dxfId="75" priority="12">
      <formula>DAY(D15)&gt;8</formula>
    </cfRule>
  </conditionalFormatting>
  <conditionalFormatting sqref="D20">
    <cfRule type="expression" dxfId="74" priority="11">
      <formula>DAY(D20)&gt;8</formula>
    </cfRule>
  </conditionalFormatting>
  <conditionalFormatting sqref="D5:E5">
    <cfRule type="expression" dxfId="73" priority="16">
      <formula>DAY(D5)&gt;8</formula>
    </cfRule>
  </conditionalFormatting>
  <conditionalFormatting sqref="D12:E12">
    <cfRule type="expression" dxfId="72" priority="3">
      <formula>DAY(D12)&gt;8</formula>
    </cfRule>
  </conditionalFormatting>
  <conditionalFormatting sqref="F15">
    <cfRule type="expression" dxfId="71" priority="5">
      <formula>DAY(F15)&gt;8</formula>
    </cfRule>
  </conditionalFormatting>
  <conditionalFormatting sqref="F20">
    <cfRule type="expression" dxfId="70" priority="14">
      <formula>AND(DAY(F20)&gt;=1,DAY(F20)&lt;=15)</formula>
    </cfRule>
  </conditionalFormatting>
  <conditionalFormatting sqref="G12">
    <cfRule type="expression" dxfId="69" priority="19">
      <formula>DAY(G12)&gt;8</formula>
    </cfRule>
  </conditionalFormatting>
  <conditionalFormatting sqref="G22">
    <cfRule type="expression" dxfId="68" priority="9">
      <formula>DAY(G22)&gt;8</formula>
    </cfRule>
  </conditionalFormatting>
  <conditionalFormatting sqref="G30:G31">
    <cfRule type="expression" dxfId="67" priority="2">
      <formula>AND(DAY(G30)&gt;=1,DAY(G30)&lt;=15)</formula>
    </cfRule>
  </conditionalFormatting>
  <dataValidations count="8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:B5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8" xr:uid="{00000000-0002-0000-0800-000004000000}"/>
    <dataValidation allowBlank="1" showInputMessage="1" prompt="このセルに毎月のメモを入力します" sqref="D5 H32" xr:uid="{00000000-0002-0000-0800-000005000000}"/>
    <dataValidation allowBlank="1" showInputMessage="1" prompt="下のセルに毎月のメモを入力します" sqref="G17 G7 G27 D29:H29 C30 H30 G32:G33" xr:uid="{00000000-0002-0000-08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3622047244094491" right="0.23622047244094491" top="0.31496062992125984" bottom="0.31496062992125984" header="0.31496062992125984" footer="0.31496062992125984"/>
  <pageSetup paperSize="9" scale="71" orientation="landscape" r:id="rId1"/>
  <headerFooter differentFirst="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F997A1-6F4D-40DF-902F-6A09A77F975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D437D-D97C-4174-9BD0-B6C4706C93C2}">
  <ds:schemaRefs>
    <ds:schemaRef ds:uri="http://purl.org/dc/terms/"/>
    <ds:schemaRef ds:uri="71af3243-3dd4-4a8d-8c0d-dd76da1f02a5"/>
    <ds:schemaRef ds:uri="http://schemas.microsoft.com/office/2006/documentManagement/types"/>
    <ds:schemaRef ds:uri="16c05727-aa75-4e4a-9b5f-8a80a1165891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5DF88E0-C534-44A9-B15A-DDE8DD2204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37</vt:i4>
      </vt:variant>
    </vt:vector>
  </HeadingPairs>
  <TitlesOfParts>
    <vt:vector size="49" baseType="lpstr">
      <vt:lpstr>1 月</vt:lpstr>
      <vt:lpstr>2 月</vt:lpstr>
      <vt:lpstr>3 月</vt:lpstr>
      <vt:lpstr>4 月</vt:lpstr>
      <vt:lpstr>5 月</vt:lpstr>
      <vt:lpstr>6月</vt:lpstr>
      <vt:lpstr>7 月</vt:lpstr>
      <vt:lpstr>8 月</vt:lpstr>
      <vt:lpstr>9 月</vt:lpstr>
      <vt:lpstr>10 月</vt:lpstr>
      <vt:lpstr>11 月</vt:lpstr>
      <vt:lpstr>１２月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'１２月'!Print_Area</vt:lpstr>
      <vt:lpstr>'2 月'!Print_Area</vt:lpstr>
      <vt:lpstr>'3 月'!Print_Area</vt:lpstr>
      <vt:lpstr>'4 月'!Print_Area</vt:lpstr>
      <vt:lpstr>'5 月'!Print_Area</vt:lpstr>
      <vt:lpstr>'6月'!Print_Area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2020-10-07T05:20:26Z</dcterms:created>
  <dcterms:modified xsi:type="dcterms:W3CDTF">2023-12-21T01:57:19Z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